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2.240\htdocs\usolie-sibirskoe.ru\www\files\podrazd\econ\econotd\"/>
    </mc:Choice>
  </mc:AlternateContent>
  <xr:revisionPtr revIDLastSave="0" documentId="13_ncr:1_{40A4692B-75DE-4B5A-8F72-15D0C86746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-2028" sheetId="1" r:id="rId1"/>
  </sheets>
  <externalReferences>
    <externalReference r:id="rId2"/>
    <externalReference r:id="rId3"/>
    <externalReference r:id="rId4"/>
  </externalReferences>
  <definedNames>
    <definedName name="_xlnm.Print_Titles" localSheetId="0">'2023-2028'!$7:$9</definedName>
    <definedName name="_xlnm.Print_Area" localSheetId="0">'2023-2028'!$A$2:$J$65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41" i="1"/>
  <c r="J38" i="1"/>
  <c r="J35" i="1"/>
  <c r="J32" i="1"/>
  <c r="J29" i="1"/>
  <c r="J17" i="1"/>
  <c r="Q18" i="1" s="1"/>
  <c r="J16" i="1"/>
  <c r="J25" i="1" l="1"/>
  <c r="I54" i="1"/>
  <c r="H54" i="1"/>
  <c r="G54" i="1"/>
  <c r="F54" i="1"/>
  <c r="E54" i="1"/>
  <c r="I49" i="1"/>
  <c r="H49" i="1"/>
  <c r="G49" i="1"/>
  <c r="F49" i="1"/>
  <c r="E49" i="1"/>
  <c r="E50" i="1" s="1"/>
  <c r="I47" i="1"/>
  <c r="H47" i="1"/>
  <c r="G47" i="1"/>
  <c r="F47" i="1"/>
  <c r="E47" i="1"/>
  <c r="I46" i="1"/>
  <c r="K47" i="1" s="1"/>
  <c r="H46" i="1"/>
  <c r="G46" i="1"/>
  <c r="F46" i="1"/>
  <c r="E46" i="1"/>
  <c r="I43" i="1"/>
  <c r="I44" i="1" s="1"/>
  <c r="H43" i="1"/>
  <c r="H44" i="1" s="1"/>
  <c r="G43" i="1"/>
  <c r="G44" i="1" s="1"/>
  <c r="F43" i="1"/>
  <c r="F44" i="1" s="1"/>
  <c r="E43" i="1"/>
  <c r="E44" i="1" s="1"/>
  <c r="I41" i="1"/>
  <c r="H41" i="1"/>
  <c r="G41" i="1"/>
  <c r="F41" i="1"/>
  <c r="E41" i="1"/>
  <c r="E42" i="1" s="1"/>
  <c r="I38" i="1"/>
  <c r="H38" i="1"/>
  <c r="G38" i="1"/>
  <c r="F38" i="1"/>
  <c r="E38" i="1"/>
  <c r="I35" i="1"/>
  <c r="H35" i="1"/>
  <c r="G35" i="1"/>
  <c r="F35" i="1"/>
  <c r="E35" i="1"/>
  <c r="I32" i="1"/>
  <c r="H32" i="1"/>
  <c r="G32" i="1"/>
  <c r="F32" i="1"/>
  <c r="E32" i="1"/>
  <c r="I29" i="1"/>
  <c r="H29" i="1"/>
  <c r="G29" i="1"/>
  <c r="F29" i="1"/>
  <c r="E29" i="1"/>
  <c r="I26" i="1"/>
  <c r="I33" i="1" s="1"/>
  <c r="H26" i="1"/>
  <c r="H33" i="1" s="1"/>
  <c r="G26" i="1"/>
  <c r="G33" i="1" s="1"/>
  <c r="F26" i="1"/>
  <c r="F33" i="1" s="1"/>
  <c r="E26" i="1"/>
  <c r="E33" i="1" s="1"/>
  <c r="I21" i="1"/>
  <c r="H21" i="1"/>
  <c r="G21" i="1"/>
  <c r="F21" i="1"/>
  <c r="E21" i="1"/>
  <c r="I17" i="1"/>
  <c r="H17" i="1"/>
  <c r="G17" i="1"/>
  <c r="F17" i="1"/>
  <c r="E17" i="1"/>
  <c r="I16" i="1"/>
  <c r="H16" i="1"/>
  <c r="G16" i="1"/>
  <c r="F16" i="1"/>
  <c r="E16" i="1"/>
  <c r="O16" i="1" l="1"/>
  <c r="N18" i="1"/>
  <c r="P18" i="1"/>
  <c r="H25" i="1"/>
  <c r="N16" i="1"/>
  <c r="P16" i="1"/>
  <c r="Q16" i="1"/>
  <c r="M18" i="1"/>
  <c r="O18" i="1"/>
  <c r="S22" i="1"/>
  <c r="J21" i="1" s="1"/>
  <c r="F25" i="1"/>
  <c r="G42" i="1"/>
  <c r="I42" i="1"/>
  <c r="J42" i="1"/>
  <c r="J46" i="1"/>
  <c r="J47" i="1" s="1"/>
  <c r="G50" i="1"/>
  <c r="I50" i="1"/>
  <c r="J49" i="1"/>
  <c r="J50" i="1" s="1"/>
  <c r="E25" i="1"/>
  <c r="G25" i="1"/>
  <c r="I25" i="1"/>
  <c r="F42" i="1"/>
  <c r="H42" i="1"/>
  <c r="F50" i="1"/>
  <c r="H50" i="1"/>
  <c r="D44" i="1" l="1"/>
  <c r="C53" i="1" l="1"/>
  <c r="C57" i="1" l="1"/>
  <c r="C50" i="1"/>
  <c r="C44" i="1"/>
  <c r="C41" i="1"/>
  <c r="C38" i="1"/>
  <c r="C35" i="1"/>
  <c r="C33" i="1"/>
  <c r="C32" i="1"/>
  <c r="C29" i="1"/>
  <c r="C17" i="1"/>
  <c r="C16" i="1"/>
  <c r="C42" i="1" l="1"/>
  <c r="D42" i="1"/>
  <c r="C25" i="1"/>
</calcChain>
</file>

<file path=xl/sharedStrings.xml><?xml version="1.0" encoding="utf-8"?>
<sst xmlns="http://schemas.openxmlformats.org/spreadsheetml/2006/main" count="167" uniqueCount="64">
  <si>
    <t>Прогноз социально-экономического развития муниципального образования</t>
  </si>
  <si>
    <t>Наименование показателя</t>
  </si>
  <si>
    <t>Ед. изм.</t>
  </si>
  <si>
    <t>Прогноз на:</t>
  </si>
  <si>
    <t xml:space="preserve">1 вариант </t>
  </si>
  <si>
    <t>Итоги развития МО</t>
  </si>
  <si>
    <t>Сводный индекс потребительских цен*</t>
  </si>
  <si>
    <t xml:space="preserve">Выручка от реализации продукции, работ, услуг (в действующих ценах) по полному кругу организаций </t>
  </si>
  <si>
    <t xml:space="preserve">в действующих ценах </t>
  </si>
  <si>
    <t xml:space="preserve">в т.ч. </t>
  </si>
  <si>
    <t>без централизованных плательщиков</t>
  </si>
  <si>
    <t>в том числе: предприятия малого бизнеса</t>
  </si>
  <si>
    <t>централизованные плательщики</t>
  </si>
  <si>
    <t xml:space="preserve">Прибыль (убыток) до налогообложения </t>
  </si>
  <si>
    <t>Состояние основных видов экономической деятельности хозяйствующих субъектов МО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</si>
  <si>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</si>
  <si>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(B+С+D+E):</t>
  </si>
  <si>
    <t>Индекс промышленного производства - всего</t>
  </si>
  <si>
    <t>в том числе:</t>
  </si>
  <si>
    <t>Добыча полезных ископаемых (B):</t>
  </si>
  <si>
    <t>Объем отгруженных товаров собственного производства, выполненных работ и услуг собственными силами</t>
  </si>
  <si>
    <t>Индекс промышленного производства</t>
  </si>
  <si>
    <t>нет данных</t>
  </si>
  <si>
    <t>Обрабатывающие производства (C):</t>
  </si>
  <si>
    <t>Обеспечение электрической энергией, газом и паром; кондиционирование воздуха (D):</t>
  </si>
  <si>
    <t>Водоснабжение; водоотведение, организация сбора и утилизации отходов, деятельность по ликвидации загрязнений (Е):</t>
  </si>
  <si>
    <t>Строительство</t>
  </si>
  <si>
    <t>Объем выполненных работ и услуг собственными силами предприятий и организаций</t>
  </si>
  <si>
    <t>Ввод в действие жилых домов</t>
  </si>
  <si>
    <t>кв. м</t>
  </si>
  <si>
    <t>Введено жилья на душу населения</t>
  </si>
  <si>
    <t>Торговля</t>
  </si>
  <si>
    <t xml:space="preserve">Розничный товарооборот </t>
  </si>
  <si>
    <t xml:space="preserve">Индекс физического объема </t>
  </si>
  <si>
    <t>Объем инвестиций в основной капитал за счет всех источников -  всего</t>
  </si>
  <si>
    <t xml:space="preserve">темп роста </t>
  </si>
  <si>
    <t xml:space="preserve">Уровень жизни населения </t>
  </si>
  <si>
    <t>Численность постоянного населения среднегодовая - всего</t>
  </si>
  <si>
    <t>тыс. чел.</t>
  </si>
  <si>
    <t>руб.</t>
  </si>
  <si>
    <t>Фонд начисленной заработной платы  (с внешними совместителями) по полному кругу организаций</t>
  </si>
  <si>
    <t>Фонд начисленной заработной платы работников малых предприятий (с учетом микропредприятий)</t>
  </si>
  <si>
    <t>* - данные Минэкономразвития России</t>
  </si>
  <si>
    <t>Рогожникова В.В.  6-21-68</t>
  </si>
  <si>
    <t>2025 год</t>
  </si>
  <si>
    <t>Жилкина А.А. 6-33-36</t>
  </si>
  <si>
    <t>Бондарева В.В. 6-42-41</t>
  </si>
  <si>
    <t>млн руб.</t>
  </si>
  <si>
    <t>Среднесписочная численность работников (без внешних совместителей) по полному кругу организаций</t>
  </si>
  <si>
    <t>Среднемесячная начисленная заработная плата (без выплат социального характера) по полному кругу организаций</t>
  </si>
  <si>
    <t>2028 год</t>
  </si>
  <si>
    <t>2027 год</t>
  </si>
  <si>
    <t>2026 год</t>
  </si>
  <si>
    <t>Факт 
2021 года</t>
  </si>
  <si>
    <t xml:space="preserve"> "город Усолье-Сибирское" на долгосрочный период до 2028 года</t>
  </si>
  <si>
    <t xml:space="preserve">норма </t>
  </si>
  <si>
    <t>в % к пред. году</t>
  </si>
  <si>
    <t>Индекс-дефлятор*</t>
  </si>
  <si>
    <t>Факт 2022 года</t>
  </si>
  <si>
    <t>Председатель комитета экономического развития</t>
  </si>
  <si>
    <t>Факт   2023 года</t>
  </si>
  <si>
    <t>2024 год (оценка)</t>
  </si>
  <si>
    <t>И.А. Трофимова</t>
  </si>
  <si>
    <t>ОДОБРЕН                                                  распоряжением  администрации                       города Усолье-Сибирское                                                     от 14.11.2024 г. № 362-ра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</si>
</sst>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_р_."/>
    <numFmt numFmtId="166" formatCode="#,##0.000_р_."/>
    <numFmt numFmtId="167" formatCode="#,##0.0"/>
    <numFmt numFmtId="168" formatCode="0.000"/>
    <numFmt numFmtId="169" formatCode="#,##0_р_."/>
  </numFmts>
  <fonts count="22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0"/>
      <color theme="0" tint="-0.34998626667073579"/>
      <name val="Arial Cyr"/>
      <charset val="204"/>
    </font>
    <font>
      <b/>
      <sz val="16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Arial Cyr"/>
      <charset val="204"/>
    </font>
    <font>
      <b/>
      <u/>
      <sz val="14"/>
      <name val="Times New Roman"/>
      <family val="1"/>
      <charset val="204"/>
    </font>
    <font>
      <sz val="10"/>
      <color rgb="FFFF0000"/>
      <name val="Arial Cyr"/>
      <charset val="204"/>
    </font>
    <font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FF0000"/>
      <name val="Arial Cyr"/>
      <charset val="204"/>
    </font>
    <font>
      <sz val="10"/>
      <name val="Helv"/>
      <charset val="204"/>
    </font>
    <font>
      <sz val="16"/>
      <color theme="0" tint="-0.34998626667073579"/>
      <name val="Times New Roman"/>
      <family val="1"/>
      <charset val="204"/>
    </font>
    <font>
      <sz val="16"/>
      <color theme="0" tint="-0.34998626667073579"/>
      <name val="Arial Cyr"/>
      <charset val="204"/>
    </font>
    <font>
      <i/>
      <sz val="16"/>
      <color theme="0" tint="-0.34998626667073579"/>
      <name val="Arial Cyr"/>
      <charset val="204"/>
    </font>
    <font>
      <i/>
      <sz val="10"/>
      <color theme="0" tint="-0.34998626667073579"/>
      <name val="Arial Cyr"/>
      <charset val="204"/>
    </font>
    <font>
      <b/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0" xfId="0" applyFont="1"/>
    <xf numFmtId="49" fontId="8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/>
    <xf numFmtId="165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vertical="center" wrapText="1"/>
    </xf>
    <xf numFmtId="0" fontId="15" fillId="0" borderId="0" xfId="0" applyFont="1"/>
    <xf numFmtId="0" fontId="0" fillId="0" borderId="1" xfId="0" applyBorder="1"/>
    <xf numFmtId="164" fontId="6" fillId="0" borderId="1" xfId="0" applyNumberFormat="1" applyFont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left" vertical="center" wrapText="1"/>
    </xf>
    <xf numFmtId="167" fontId="6" fillId="2" borderId="1" xfId="0" applyNumberFormat="1" applyFont="1" applyFill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9" fontId="6" fillId="2" borderId="1" xfId="0" applyNumberFormat="1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left" vertical="center" wrapText="1"/>
    </xf>
    <xf numFmtId="164" fontId="18" fillId="0" borderId="0" xfId="0" applyNumberFormat="1" applyFont="1"/>
    <xf numFmtId="1" fontId="18" fillId="0" borderId="0" xfId="0" applyNumberFormat="1" applyFont="1" applyAlignment="1">
      <alignment horizontal="center"/>
    </xf>
    <xf numFmtId="164" fontId="19" fillId="0" borderId="0" xfId="0" applyNumberFormat="1" applyFont="1"/>
    <xf numFmtId="0" fontId="20" fillId="0" borderId="0" xfId="0" applyFont="1"/>
    <xf numFmtId="164" fontId="21" fillId="3" borderId="0" xfId="1" applyNumberFormat="1" applyFont="1" applyFill="1" applyAlignment="1">
      <alignment horizontal="center" vertical="center"/>
    </xf>
  </cellXfs>
  <cellStyles count="2">
    <cellStyle name="Обычный" xfId="0" builtinId="0"/>
    <cellStyle name="Обычный_Сб-macro 202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zhnikova/Desktop/&#1052;&#1086;&#1080;%20&#1076;&#1086;&#1082;&#1091;&#1084;&#1077;&#1085;&#1090;&#1099;/Documents/&#1055;&#1088;&#1086;&#1075;&#1085;&#1086;&#1079;%202023-2025/&#1060;&#1086;&#1088;&#1084;&#1072;%20&#1055;&#1088;&#1086;&#1075;&#1085;&#1086;&#1079;&#1072;-2023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zhnikova/Desktop/&#1052;&#1086;&#1080;%20&#1076;&#1086;&#1082;&#1091;&#1084;&#1077;&#1085;&#1090;&#1099;/Documents/&#1055;&#1088;&#1086;&#1075;&#1085;&#1086;&#1079;%202025-2027/&#1060;&#1086;&#1088;&#1084;&#1072;%20&#1055;&#1088;&#1086;&#1075;&#1085;&#1086;&#1079;&#1072;-2025-20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zhnikova/Desktop/&#1052;&#1086;&#1080;%20&#1076;&#1086;&#1082;&#1091;&#1084;&#1077;&#1085;&#1090;&#1099;/Documents/&#1055;&#1088;&#1086;&#1075;&#1085;&#1086;&#1079;%202025-2027/&#1091;&#1090;&#1086;&#1095;&#1085;&#1077;&#1085;&#1085;&#1099;&#1081;/&#1076;&#1086;%202028%20&#1075;&#1086;&#1076;&#1072;/&#1088;&#1072;&#1089;&#1095;&#1077;&#1090;%20&#1074;&#1099;&#1088;&#1091;&#1095;&#1082;&#1072;-&#1086;&#1090;&#1075;&#1088;&#1091;&#1079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23-2025 "/>
      <sheetName val="Приложение 2"/>
      <sheetName val="Приложение 3 (расчет ИФО)"/>
      <sheetName val="Прил 6 Инвестпроекты"/>
    </sheetNames>
    <sheetDataSet>
      <sheetData sheetId="0">
        <row r="10">
          <cell r="D10">
            <v>40039.158217199998</v>
          </cell>
        </row>
        <row r="25">
          <cell r="D25">
            <v>19975.3</v>
          </cell>
        </row>
        <row r="32">
          <cell r="D32">
            <v>4420.723755</v>
          </cell>
        </row>
        <row r="35">
          <cell r="D35">
            <v>8512.4520379999994</v>
          </cell>
        </row>
        <row r="38">
          <cell r="D38">
            <v>705.3</v>
          </cell>
        </row>
        <row r="41">
          <cell r="D41">
            <v>451.29200000000003</v>
          </cell>
        </row>
        <row r="46">
          <cell r="D46">
            <v>1241.6999999999998</v>
          </cell>
        </row>
        <row r="78">
          <cell r="D78">
            <v>18.600000000000001</v>
          </cell>
        </row>
        <row r="147">
          <cell r="D147">
            <v>1095.5490119999999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25-2027"/>
      <sheetName val="Приложение 2"/>
      <sheetName val="Приложение 3 (расчет ИФО)"/>
      <sheetName val="Прил 4 (показатели предприятий)"/>
      <sheetName val="Прил 5 Прогноз по поселениям"/>
      <sheetName val="Прил 6 Инвестпроекты"/>
    </sheetNames>
    <sheetDataSet>
      <sheetData sheetId="0">
        <row r="10">
          <cell r="D10">
            <v>47698.018934805033</v>
          </cell>
          <cell r="E10">
            <v>52792.644784177246</v>
          </cell>
          <cell r="G10">
            <v>54847.389618624526</v>
          </cell>
          <cell r="H10">
            <v>56909.800332685714</v>
          </cell>
          <cell r="I10">
            <v>58937.383753943002</v>
          </cell>
        </row>
        <row r="25">
          <cell r="D25">
            <v>22815.9</v>
          </cell>
          <cell r="E25">
            <v>25539.4</v>
          </cell>
          <cell r="G25">
            <v>25784</v>
          </cell>
          <cell r="H25">
            <v>26828.020999999997</v>
          </cell>
          <cell r="I25">
            <v>27882.3</v>
          </cell>
        </row>
        <row r="26">
          <cell r="D26">
            <v>2062.7932961939287</v>
          </cell>
          <cell r="E26">
            <v>2283.1202674894348</v>
          </cell>
          <cell r="G26">
            <v>2371.9816911825292</v>
          </cell>
          <cell r="H26">
            <v>2461.174640700598</v>
          </cell>
          <cell r="I26">
            <v>2548.8614164251876</v>
          </cell>
        </row>
        <row r="30">
          <cell r="D30">
            <v>109.1714890190603</v>
          </cell>
          <cell r="E30">
            <v>107.77544426482729</v>
          </cell>
          <cell r="G30">
            <v>105.48758310064513</v>
          </cell>
          <cell r="H30">
            <v>100.70555298194111</v>
          </cell>
          <cell r="I30">
            <v>100.72530564987308</v>
          </cell>
        </row>
        <row r="33">
          <cell r="D33">
            <v>6107.3375426093298</v>
          </cell>
          <cell r="E33">
            <v>6528.7727330493726</v>
          </cell>
          <cell r="G33">
            <v>6842.1578242357427</v>
          </cell>
          <cell r="H33">
            <v>7067.880232435522</v>
          </cell>
          <cell r="I33">
            <v>7251.7209184788462</v>
          </cell>
        </row>
        <row r="36">
          <cell r="D36">
            <v>10177.12732621219</v>
          </cell>
          <cell r="E36">
            <v>11752.267130130022</v>
          </cell>
          <cell r="G36">
            <v>12761.16534161987</v>
          </cell>
          <cell r="H36">
            <v>13106.256515233243</v>
          </cell>
          <cell r="I36">
            <v>13455.517890853738</v>
          </cell>
        </row>
        <row r="39">
          <cell r="D39">
            <v>815.08409999999992</v>
          </cell>
          <cell r="E39">
            <v>862.35897779999993</v>
          </cell>
          <cell r="G39">
            <v>909.78872157899991</v>
          </cell>
          <cell r="H39">
            <v>943.45090427742286</v>
          </cell>
          <cell r="I39">
            <v>979.30203863996496</v>
          </cell>
        </row>
        <row r="42">
          <cell r="D42">
            <v>633.27200000000005</v>
          </cell>
          <cell r="E42">
            <v>665.35900000000004</v>
          </cell>
          <cell r="G42">
            <v>741.279</v>
          </cell>
          <cell r="H42">
            <v>802.64689999999996</v>
          </cell>
          <cell r="I42">
            <v>869.63158999999996</v>
          </cell>
        </row>
        <row r="47">
          <cell r="D47">
            <v>3610</v>
          </cell>
          <cell r="E47">
            <v>3841.0216</v>
          </cell>
          <cell r="G47">
            <v>4287.0828096000005</v>
          </cell>
          <cell r="H47">
            <v>4514.2396985088008</v>
          </cell>
          <cell r="I47">
            <v>4717.395984941696</v>
          </cell>
        </row>
        <row r="48">
          <cell r="D48">
            <v>12152</v>
          </cell>
          <cell r="E48">
            <v>24600</v>
          </cell>
          <cell r="G48">
            <v>14482</v>
          </cell>
          <cell r="H48">
            <v>15206</v>
          </cell>
          <cell r="I48">
            <v>17031</v>
          </cell>
        </row>
        <row r="54">
          <cell r="D54">
            <v>16676.605153023174</v>
          </cell>
          <cell r="E54">
            <v>17840.841991474015</v>
          </cell>
          <cell r="G54">
            <v>18116.438210133983</v>
          </cell>
          <cell r="H54">
            <v>18670.378028115421</v>
          </cell>
          <cell r="I54">
            <v>19259.775417703309</v>
          </cell>
        </row>
        <row r="55">
          <cell r="D55">
            <v>101.22792607802877</v>
          </cell>
          <cell r="E55">
            <v>100.29794186701085</v>
          </cell>
          <cell r="G55">
            <v>102.71333681197028</v>
          </cell>
          <cell r="H55">
            <v>101.10844347410935</v>
          </cell>
          <cell r="I55">
            <v>100.91427914264766</v>
          </cell>
        </row>
        <row r="76">
          <cell r="C76">
            <v>1783.8</v>
          </cell>
          <cell r="D76">
            <v>1476.8</v>
          </cell>
          <cell r="E76">
            <v>1600.8512000000001</v>
          </cell>
          <cell r="G76">
            <v>1717.7133375999999</v>
          </cell>
          <cell r="H76">
            <v>1808.7521444927997</v>
          </cell>
          <cell r="I76">
            <v>1888.3372388504829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</sheetNames>
    <sheetDataSet>
      <sheetData sheetId="0">
        <row r="23">
          <cell r="I23">
            <v>7527.2863133810424</v>
          </cell>
        </row>
        <row r="46">
          <cell r="I46">
            <v>14124.119490896817</v>
          </cell>
        </row>
        <row r="134">
          <cell r="I134">
            <v>1017.4948181469235</v>
          </cell>
        </row>
        <row r="138">
          <cell r="I138">
            <v>904.41685359999997</v>
          </cell>
        </row>
        <row r="142">
          <cell r="I142">
            <v>4934.3962002490143</v>
          </cell>
        </row>
        <row r="172">
          <cell r="Q172">
            <v>29046.959700000007</v>
          </cell>
        </row>
        <row r="173">
          <cell r="Q173">
            <v>61421.847768862681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S65"/>
  <sheetViews>
    <sheetView tabSelected="1" view="pageBreakPreview" zoomScale="75" zoomScaleNormal="75" zoomScaleSheetLayoutView="75" workbookViewId="0">
      <pane xSplit="2" ySplit="11" topLeftCell="C12" activePane="bottomRight" state="frozen"/>
      <selection pane="topRight" activeCell="C1" sqref="C1"/>
      <selection pane="bottomLeft" activeCell="A10" sqref="A10"/>
      <selection pane="bottomRight" activeCell="Q7" sqref="Q7"/>
    </sheetView>
  </sheetViews>
  <sheetFormatPr defaultRowHeight="12.75" x14ac:dyDescent="0.2"/>
  <cols>
    <col min="1" max="1" width="75" customWidth="1"/>
    <col min="2" max="2" width="15.5703125" customWidth="1"/>
    <col min="3" max="3" width="14.5703125" customWidth="1"/>
    <col min="4" max="4" width="13.85546875" customWidth="1"/>
    <col min="5" max="5" width="14.140625" customWidth="1"/>
    <col min="6" max="10" width="14.42578125" customWidth="1"/>
    <col min="11" max="11" width="10.5703125" style="2" customWidth="1"/>
    <col min="12" max="17" width="10.7109375" style="2" bestFit="1" customWidth="1"/>
    <col min="18" max="18" width="9.140625" style="2"/>
  </cols>
  <sheetData>
    <row r="1" spans="1:19" ht="65.25" hidden="1" customHeight="1" x14ac:dyDescent="0.2">
      <c r="A1" s="1"/>
      <c r="B1" s="1"/>
      <c r="C1" s="1"/>
      <c r="D1" s="1"/>
      <c r="E1" s="1"/>
      <c r="F1" s="48"/>
      <c r="G1" s="48"/>
    </row>
    <row r="2" spans="1:19" ht="65.25" customHeight="1" x14ac:dyDescent="0.2">
      <c r="A2" s="1"/>
      <c r="B2" s="1"/>
      <c r="C2" s="1"/>
      <c r="D2" s="1"/>
      <c r="E2" s="1"/>
      <c r="F2" s="40"/>
      <c r="G2" s="40"/>
      <c r="H2" s="48" t="s">
        <v>63</v>
      </c>
      <c r="I2" s="48"/>
      <c r="J2" s="48"/>
    </row>
    <row r="3" spans="1:19" ht="12" customHeight="1" x14ac:dyDescent="0.2">
      <c r="A3" s="1"/>
      <c r="B3" s="1"/>
      <c r="C3" s="1"/>
      <c r="D3" s="1"/>
      <c r="E3" s="1"/>
      <c r="F3" s="40"/>
      <c r="G3" s="40"/>
      <c r="H3" s="40"/>
      <c r="I3" s="40"/>
      <c r="J3" s="40"/>
    </row>
    <row r="4" spans="1:19" ht="25.5" customHeight="1" x14ac:dyDescent="0.2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</row>
    <row r="5" spans="1:19" ht="25.5" customHeight="1" x14ac:dyDescent="0.2">
      <c r="A5" s="50" t="s">
        <v>54</v>
      </c>
      <c r="B5" s="50"/>
      <c r="C5" s="50"/>
      <c r="D5" s="50"/>
      <c r="E5" s="50"/>
      <c r="F5" s="50"/>
      <c r="G5" s="50"/>
      <c r="H5" s="50"/>
      <c r="I5" s="50"/>
      <c r="J5" s="50"/>
    </row>
    <row r="6" spans="1:19" ht="14.25" customHeight="1" x14ac:dyDescent="0.2">
      <c r="A6" s="3"/>
      <c r="B6" s="3"/>
      <c r="C6" s="3"/>
      <c r="D6" s="3"/>
      <c r="E6" s="3"/>
    </row>
    <row r="7" spans="1:19" ht="21" customHeight="1" x14ac:dyDescent="0.2">
      <c r="A7" s="43" t="s">
        <v>1</v>
      </c>
      <c r="B7" s="49" t="s">
        <v>2</v>
      </c>
      <c r="C7" s="43" t="s">
        <v>53</v>
      </c>
      <c r="D7" s="43" t="s">
        <v>58</v>
      </c>
      <c r="E7" s="45" t="s">
        <v>60</v>
      </c>
      <c r="F7" s="43" t="s">
        <v>3</v>
      </c>
      <c r="G7" s="43"/>
      <c r="H7" s="43"/>
      <c r="I7" s="43"/>
      <c r="J7" s="43"/>
    </row>
    <row r="8" spans="1:19" ht="24" customHeight="1" x14ac:dyDescent="0.2">
      <c r="A8" s="43"/>
      <c r="B8" s="49"/>
      <c r="C8" s="43"/>
      <c r="D8" s="43"/>
      <c r="E8" s="46"/>
      <c r="F8" s="43" t="s">
        <v>61</v>
      </c>
      <c r="G8" s="43" t="s">
        <v>44</v>
      </c>
      <c r="H8" s="43" t="s">
        <v>52</v>
      </c>
      <c r="I8" s="43" t="s">
        <v>51</v>
      </c>
      <c r="J8" s="43" t="s">
        <v>50</v>
      </c>
    </row>
    <row r="9" spans="1:19" ht="10.5" customHeight="1" x14ac:dyDescent="0.2">
      <c r="A9" s="43"/>
      <c r="B9" s="49"/>
      <c r="C9" s="43"/>
      <c r="D9" s="43"/>
      <c r="E9" s="47"/>
      <c r="F9" s="43" t="s">
        <v>4</v>
      </c>
      <c r="G9" s="43" t="s">
        <v>4</v>
      </c>
      <c r="H9" s="43"/>
      <c r="I9" s="43"/>
      <c r="J9" s="43"/>
      <c r="S9" s="12"/>
    </row>
    <row r="10" spans="1:19" ht="22.9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S10" s="12"/>
    </row>
    <row r="11" spans="1:19" ht="18.75" x14ac:dyDescent="0.2">
      <c r="A11" s="20" t="s">
        <v>5</v>
      </c>
      <c r="B11" s="20"/>
      <c r="C11" s="20"/>
      <c r="D11" s="20"/>
      <c r="E11" s="20"/>
      <c r="F11" s="20"/>
      <c r="G11" s="20"/>
      <c r="H11" s="22"/>
      <c r="I11" s="22"/>
      <c r="J11" s="22"/>
      <c r="S11" s="12"/>
    </row>
    <row r="12" spans="1:19" ht="37.5" x14ac:dyDescent="0.3">
      <c r="A12" s="34" t="s">
        <v>6</v>
      </c>
      <c r="B12" s="4" t="s">
        <v>56</v>
      </c>
      <c r="C12" s="23">
        <v>106.7</v>
      </c>
      <c r="D12" s="23">
        <v>113.8</v>
      </c>
      <c r="E12" s="23">
        <v>105.9</v>
      </c>
      <c r="F12" s="23">
        <v>106.6</v>
      </c>
      <c r="G12" s="23">
        <v>104.7</v>
      </c>
      <c r="H12" s="23">
        <v>104</v>
      </c>
      <c r="I12" s="23">
        <v>104</v>
      </c>
      <c r="J12" s="23">
        <v>104</v>
      </c>
      <c r="K12" s="51"/>
      <c r="L12" s="51"/>
      <c r="M12" s="51"/>
      <c r="N12" s="52"/>
      <c r="O12" s="52"/>
      <c r="P12" s="52"/>
      <c r="Q12" s="52"/>
      <c r="S12" s="12"/>
    </row>
    <row r="13" spans="1:19" ht="39" x14ac:dyDescent="0.3">
      <c r="A13" s="5" t="s">
        <v>7</v>
      </c>
      <c r="B13" s="6" t="s">
        <v>47</v>
      </c>
      <c r="C13" s="8" t="s">
        <v>22</v>
      </c>
      <c r="D13" s="8" t="s">
        <v>22</v>
      </c>
      <c r="E13" s="8" t="s">
        <v>22</v>
      </c>
      <c r="F13" s="8" t="s">
        <v>22</v>
      </c>
      <c r="G13" s="8" t="s">
        <v>22</v>
      </c>
      <c r="H13" s="8" t="s">
        <v>22</v>
      </c>
      <c r="I13" s="8" t="s">
        <v>22</v>
      </c>
      <c r="J13" s="8" t="s">
        <v>22</v>
      </c>
      <c r="K13" s="52"/>
      <c r="L13" s="52"/>
      <c r="M13" s="52"/>
      <c r="N13" s="52"/>
      <c r="O13" s="52"/>
      <c r="P13" s="52"/>
      <c r="Q13" s="52"/>
      <c r="S13" s="12"/>
    </row>
    <row r="14" spans="1:19" ht="46.5" customHeight="1" x14ac:dyDescent="0.3">
      <c r="A14" s="7" t="s">
        <v>8</v>
      </c>
      <c r="B14" s="4" t="s">
        <v>56</v>
      </c>
      <c r="C14" s="8" t="s">
        <v>22</v>
      </c>
      <c r="D14" s="8" t="s">
        <v>22</v>
      </c>
      <c r="E14" s="8" t="s">
        <v>22</v>
      </c>
      <c r="F14" s="8" t="s">
        <v>22</v>
      </c>
      <c r="G14" s="8" t="s">
        <v>22</v>
      </c>
      <c r="H14" s="8" t="s">
        <v>22</v>
      </c>
      <c r="I14" s="8" t="s">
        <v>22</v>
      </c>
      <c r="J14" s="8" t="s">
        <v>22</v>
      </c>
      <c r="K14" s="52"/>
      <c r="L14" s="52"/>
      <c r="M14" s="52"/>
      <c r="N14" s="52"/>
      <c r="O14" s="52"/>
      <c r="P14" s="52"/>
      <c r="Q14" s="52"/>
      <c r="S14" s="12"/>
    </row>
    <row r="15" spans="1:19" ht="18" customHeight="1" x14ac:dyDescent="0.3">
      <c r="A15" s="7" t="s">
        <v>9</v>
      </c>
      <c r="B15" s="6"/>
      <c r="C15" s="8"/>
      <c r="D15" s="8"/>
      <c r="E15" s="8"/>
      <c r="F15" s="8"/>
      <c r="G15" s="8"/>
      <c r="H15" s="8"/>
      <c r="I15" s="8"/>
      <c r="J15" s="22"/>
      <c r="K15" s="53">
        <v>2022</v>
      </c>
      <c r="L15" s="53">
        <v>2023</v>
      </c>
      <c r="M15" s="53">
        <v>2024</v>
      </c>
      <c r="N15" s="53">
        <v>2025</v>
      </c>
      <c r="O15" s="53">
        <v>2026</v>
      </c>
      <c r="P15" s="53">
        <v>2027</v>
      </c>
      <c r="Q15" s="53">
        <v>2028</v>
      </c>
      <c r="S15" s="12"/>
    </row>
    <row r="16" spans="1:19" ht="20.25" x14ac:dyDescent="0.3">
      <c r="A16" s="9" t="s">
        <v>10</v>
      </c>
      <c r="B16" s="6" t="s">
        <v>47</v>
      </c>
      <c r="C16" s="8">
        <f>'[1]Прогноз 2023-2025 '!$D$10</f>
        <v>40039.158217199998</v>
      </c>
      <c r="D16" s="8">
        <v>43931.4</v>
      </c>
      <c r="E16" s="8">
        <f>'[2]Прогноз 2025-2027'!$D$10</f>
        <v>47698.018934805033</v>
      </c>
      <c r="F16" s="8">
        <f>'[2]Прогноз 2025-2027'!$E$10</f>
        <v>52792.644784177246</v>
      </c>
      <c r="G16" s="8">
        <f>'[2]Прогноз 2025-2027'!$G$10</f>
        <v>54847.389618624526</v>
      </c>
      <c r="H16" s="8">
        <f>'[2]Прогноз 2025-2027'!$H$10</f>
        <v>56909.800332685714</v>
      </c>
      <c r="I16" s="8">
        <f>'[2]Прогноз 2025-2027'!$I$10</f>
        <v>58937.383753943002</v>
      </c>
      <c r="J16" s="8">
        <f>'[3]Приложение 2'!$Q$173</f>
        <v>61421.847768862681</v>
      </c>
      <c r="K16" s="52"/>
      <c r="L16" s="52"/>
      <c r="M16" s="52"/>
      <c r="N16" s="52">
        <f>G16/F16*100</f>
        <v>103.89210436955247</v>
      </c>
      <c r="O16" s="52">
        <f>H16/G16*100</f>
        <v>103.76027141565341</v>
      </c>
      <c r="P16" s="52">
        <f>I16/H16*100</f>
        <v>103.56280185381841</v>
      </c>
      <c r="Q16" s="52">
        <f>J16/I16*100</f>
        <v>104.21542976066267</v>
      </c>
      <c r="S16" s="12"/>
    </row>
    <row r="17" spans="1:19" s="10" customFormat="1" ht="20.25" x14ac:dyDescent="0.3">
      <c r="A17" s="7" t="s">
        <v>11</v>
      </c>
      <c r="B17" s="35" t="s">
        <v>47</v>
      </c>
      <c r="C17" s="36">
        <f>'[1]Прогноз 2023-2025 '!$D$25</f>
        <v>19975.3</v>
      </c>
      <c r="D17" s="36">
        <v>21468.9</v>
      </c>
      <c r="E17" s="36">
        <f>'[2]Прогноз 2025-2027'!$D$25</f>
        <v>22815.9</v>
      </c>
      <c r="F17" s="36">
        <f>'[2]Прогноз 2025-2027'!$E$25</f>
        <v>25539.4</v>
      </c>
      <c r="G17" s="36">
        <f>'[2]Прогноз 2025-2027'!$G$25</f>
        <v>25784</v>
      </c>
      <c r="H17" s="36">
        <f>'[2]Прогноз 2025-2027'!$H$25</f>
        <v>26828.020999999997</v>
      </c>
      <c r="I17" s="36">
        <f>'[2]Прогноз 2025-2027'!$I$25</f>
        <v>27882.3</v>
      </c>
      <c r="J17" s="37">
        <f>'[3]Приложение 2'!$Q$172</f>
        <v>29046.959700000007</v>
      </c>
      <c r="K17" s="54"/>
      <c r="L17" s="54"/>
      <c r="M17" s="54"/>
      <c r="N17" s="54"/>
      <c r="O17" s="54"/>
      <c r="P17" s="54"/>
      <c r="Q17" s="54"/>
      <c r="R17" s="55"/>
      <c r="S17" s="21"/>
    </row>
    <row r="18" spans="1:19" ht="37.5" x14ac:dyDescent="0.3">
      <c r="A18" s="9" t="s">
        <v>12</v>
      </c>
      <c r="B18" s="6" t="s">
        <v>47</v>
      </c>
      <c r="C18" s="8" t="s">
        <v>22</v>
      </c>
      <c r="D18" s="8" t="s">
        <v>22</v>
      </c>
      <c r="E18" s="8" t="s">
        <v>22</v>
      </c>
      <c r="F18" s="8" t="s">
        <v>22</v>
      </c>
      <c r="G18" s="8" t="s">
        <v>22</v>
      </c>
      <c r="H18" s="8" t="s">
        <v>22</v>
      </c>
      <c r="I18" s="8" t="s">
        <v>22</v>
      </c>
      <c r="J18" s="8" t="s">
        <v>22</v>
      </c>
      <c r="K18" s="52"/>
      <c r="L18" s="52"/>
      <c r="M18" s="52">
        <f>F17/F16*100</f>
        <v>48.376814808972298</v>
      </c>
      <c r="N18" s="52">
        <f t="shared" ref="N18:Q18" si="0">G17/G16*100</f>
        <v>47.010441480052734</v>
      </c>
      <c r="O18" s="52">
        <f t="shared" si="0"/>
        <v>47.141302276879586</v>
      </c>
      <c r="P18" s="52">
        <f t="shared" si="0"/>
        <v>47.308343574267717</v>
      </c>
      <c r="Q18" s="52">
        <f t="shared" si="0"/>
        <v>47.290924573462824</v>
      </c>
      <c r="S18" s="12"/>
    </row>
    <row r="19" spans="1:19" ht="37.5" x14ac:dyDescent="0.3">
      <c r="A19" s="5" t="s">
        <v>13</v>
      </c>
      <c r="B19" s="6" t="s">
        <v>47</v>
      </c>
      <c r="C19" s="8" t="s">
        <v>22</v>
      </c>
      <c r="D19" s="8" t="s">
        <v>22</v>
      </c>
      <c r="E19" s="8" t="s">
        <v>22</v>
      </c>
      <c r="F19" s="8" t="s">
        <v>22</v>
      </c>
      <c r="G19" s="8" t="s">
        <v>22</v>
      </c>
      <c r="H19" s="8" t="s">
        <v>22</v>
      </c>
      <c r="I19" s="8" t="s">
        <v>22</v>
      </c>
      <c r="J19" s="8" t="s">
        <v>22</v>
      </c>
      <c r="K19" s="52"/>
      <c r="L19" s="52">
        <v>2024</v>
      </c>
      <c r="M19" s="52">
        <v>2025</v>
      </c>
      <c r="N19" s="52">
        <v>2026</v>
      </c>
      <c r="O19" s="52">
        <v>2027</v>
      </c>
      <c r="P19" s="52">
        <v>2028</v>
      </c>
      <c r="Q19" s="52"/>
      <c r="S19" s="12"/>
    </row>
    <row r="20" spans="1:19" ht="20.25" x14ac:dyDescent="0.3">
      <c r="A20" s="7" t="s">
        <v>9</v>
      </c>
      <c r="B20" s="6"/>
      <c r="C20" s="8"/>
      <c r="D20" s="8"/>
      <c r="E20" s="8"/>
      <c r="F20" s="8"/>
      <c r="G20" s="8"/>
      <c r="H20" s="8"/>
      <c r="I20" s="38"/>
      <c r="J20" s="22"/>
      <c r="K20" s="52"/>
      <c r="L20" s="52"/>
      <c r="M20" s="52"/>
      <c r="N20" s="52"/>
      <c r="O20" s="52"/>
      <c r="P20" s="52"/>
      <c r="Q20" s="52"/>
      <c r="S20" s="12"/>
    </row>
    <row r="21" spans="1:19" ht="20.25" x14ac:dyDescent="0.3">
      <c r="A21" s="9" t="s">
        <v>10</v>
      </c>
      <c r="B21" s="6" t="s">
        <v>47</v>
      </c>
      <c r="C21" s="24">
        <v>1749.9</v>
      </c>
      <c r="D21" s="8">
        <v>1968.8</v>
      </c>
      <c r="E21" s="24">
        <f>'[2]Прогноз 2025-2027'!$D$26</f>
        <v>2062.7932961939287</v>
      </c>
      <c r="F21" s="8">
        <f>'[2]Прогноз 2025-2027'!$E$26</f>
        <v>2283.1202674894348</v>
      </c>
      <c r="G21" s="8">
        <f>'[2]Прогноз 2025-2027'!$G$26</f>
        <v>2371.9816911825292</v>
      </c>
      <c r="H21" s="8">
        <f>'[2]Прогноз 2025-2027'!$H$26</f>
        <v>2461.174640700598</v>
      </c>
      <c r="I21" s="8">
        <f>'[2]Прогноз 2025-2027'!$I$26</f>
        <v>2548.8614164251876</v>
      </c>
      <c r="J21" s="8">
        <f>J16*S22</f>
        <v>2656.306879131223</v>
      </c>
      <c r="K21" s="52"/>
      <c r="L21" s="52"/>
      <c r="M21" s="52"/>
      <c r="N21" s="52"/>
      <c r="O21" s="52"/>
      <c r="P21" s="52"/>
      <c r="Q21" s="52"/>
      <c r="S21" s="12" t="s">
        <v>55</v>
      </c>
    </row>
    <row r="22" spans="1:19" ht="37.5" x14ac:dyDescent="0.3">
      <c r="A22" s="9" t="s">
        <v>12</v>
      </c>
      <c r="B22" s="6" t="s">
        <v>47</v>
      </c>
      <c r="C22" s="8" t="s">
        <v>22</v>
      </c>
      <c r="D22" s="8" t="s">
        <v>22</v>
      </c>
      <c r="E22" s="8" t="s">
        <v>22</v>
      </c>
      <c r="F22" s="8" t="s">
        <v>22</v>
      </c>
      <c r="G22" s="8" t="s">
        <v>22</v>
      </c>
      <c r="H22" s="8" t="s">
        <v>22</v>
      </c>
      <c r="I22" s="8" t="s">
        <v>22</v>
      </c>
      <c r="J22" s="8" t="s">
        <v>22</v>
      </c>
      <c r="K22" s="52"/>
      <c r="L22" s="52"/>
      <c r="M22" s="52"/>
      <c r="N22" s="52"/>
      <c r="O22" s="52"/>
      <c r="P22" s="52"/>
      <c r="Q22" s="52"/>
      <c r="S22" s="12">
        <f>I21/I16</f>
        <v>4.3246938599555071E-2</v>
      </c>
    </row>
    <row r="23" spans="1:19" ht="18.75" customHeight="1" x14ac:dyDescent="0.2">
      <c r="A23" s="43" t="s">
        <v>14</v>
      </c>
      <c r="B23" s="43"/>
      <c r="C23" s="43"/>
      <c r="D23" s="43"/>
      <c r="E23" s="43"/>
      <c r="F23" s="43"/>
      <c r="G23" s="43"/>
      <c r="H23" s="22"/>
      <c r="I23" s="22"/>
      <c r="J23" s="22"/>
    </row>
    <row r="24" spans="1:19" ht="18.75" x14ac:dyDescent="0.2">
      <c r="A24" s="11" t="s">
        <v>15</v>
      </c>
      <c r="B24" s="32"/>
      <c r="C24" s="32"/>
      <c r="D24" s="32"/>
      <c r="E24" s="32"/>
      <c r="F24" s="32"/>
      <c r="G24" s="32"/>
      <c r="H24" s="22"/>
      <c r="I24" s="22"/>
      <c r="J24" s="22"/>
    </row>
    <row r="25" spans="1:19" ht="55.5" customHeight="1" x14ac:dyDescent="0.2">
      <c r="A25" s="7" t="s">
        <v>16</v>
      </c>
      <c r="B25" s="6" t="s">
        <v>47</v>
      </c>
      <c r="C25" s="8">
        <f>C29+C32+C35+C38</f>
        <v>14089.767792999997</v>
      </c>
      <c r="D25" s="8">
        <v>15748.2</v>
      </c>
      <c r="E25" s="8">
        <f t="shared" ref="E25:J25" si="1">E29+E32+E35+E38</f>
        <v>17732.820968821521</v>
      </c>
      <c r="F25" s="8">
        <f t="shared" si="1"/>
        <v>19808.757840979393</v>
      </c>
      <c r="G25" s="8">
        <f t="shared" si="1"/>
        <v>21254.390887434609</v>
      </c>
      <c r="H25" s="8">
        <f t="shared" si="1"/>
        <v>21920.234551946189</v>
      </c>
      <c r="I25" s="8">
        <f t="shared" si="1"/>
        <v>22556.172437972553</v>
      </c>
      <c r="J25" s="8">
        <f t="shared" si="1"/>
        <v>23573.317476024782</v>
      </c>
    </row>
    <row r="26" spans="1:19" ht="37.5" x14ac:dyDescent="0.2">
      <c r="A26" s="7" t="s">
        <v>17</v>
      </c>
      <c r="B26" s="4" t="s">
        <v>56</v>
      </c>
      <c r="C26" s="23">
        <v>128.5</v>
      </c>
      <c r="D26" s="23">
        <v>115.5</v>
      </c>
      <c r="E26" s="23">
        <f>'[2]Прогноз 2025-2027'!$D$30</f>
        <v>109.1714890190603</v>
      </c>
      <c r="F26" s="23">
        <f>'[2]Прогноз 2025-2027'!$E$30</f>
        <v>107.77544426482729</v>
      </c>
      <c r="G26" s="23">
        <f>'[2]Прогноз 2025-2027'!$G$30</f>
        <v>105.48758310064513</v>
      </c>
      <c r="H26" s="23">
        <f>'[2]Прогноз 2025-2027'!$H$30</f>
        <v>100.70555298194111</v>
      </c>
      <c r="I26" s="23">
        <f>'[2]Прогноз 2025-2027'!$I$30</f>
        <v>100.72530564987308</v>
      </c>
      <c r="J26" s="23">
        <v>100.7</v>
      </c>
    </row>
    <row r="27" spans="1:19" ht="18.75" x14ac:dyDescent="0.2">
      <c r="A27" s="9" t="s">
        <v>18</v>
      </c>
      <c r="B27" s="6"/>
      <c r="C27" s="32"/>
      <c r="D27" s="32"/>
      <c r="E27" s="32"/>
      <c r="F27" s="32"/>
      <c r="G27" s="32"/>
      <c r="H27" s="32"/>
      <c r="I27" s="32"/>
      <c r="J27" s="22"/>
    </row>
    <row r="28" spans="1:19" ht="18.75" x14ac:dyDescent="0.2">
      <c r="A28" s="11" t="s">
        <v>19</v>
      </c>
      <c r="B28" s="6"/>
      <c r="C28" s="9"/>
      <c r="D28" s="9"/>
      <c r="E28" s="9"/>
      <c r="F28" s="9"/>
      <c r="G28" s="9"/>
      <c r="H28" s="9"/>
      <c r="I28" s="9"/>
      <c r="J28" s="22"/>
    </row>
    <row r="29" spans="1:19" ht="37.5" x14ac:dyDescent="0.2">
      <c r="A29" s="13" t="s">
        <v>20</v>
      </c>
      <c r="B29" s="6" t="s">
        <v>47</v>
      </c>
      <c r="C29" s="8">
        <f>'[1]Прогноз 2023-2025 '!$D$32</f>
        <v>4420.723755</v>
      </c>
      <c r="D29" s="8">
        <v>5206</v>
      </c>
      <c r="E29" s="8">
        <f>'[2]Прогноз 2025-2027'!$D$33</f>
        <v>6107.3375426093298</v>
      </c>
      <c r="F29" s="8">
        <f>'[2]Прогноз 2025-2027'!$E$33</f>
        <v>6528.7727330493726</v>
      </c>
      <c r="G29" s="8">
        <f>'[2]Прогноз 2025-2027'!$G$33</f>
        <v>6842.1578242357427</v>
      </c>
      <c r="H29" s="8">
        <f>'[2]Прогноз 2025-2027'!$H$33</f>
        <v>7067.880232435522</v>
      </c>
      <c r="I29" s="8">
        <f>'[2]Прогноз 2025-2027'!$I$33</f>
        <v>7251.7209184788462</v>
      </c>
      <c r="J29" s="8">
        <f>'[3]Приложение 2'!$I$23</f>
        <v>7527.2863133810424</v>
      </c>
    </row>
    <row r="30" spans="1:19" ht="37.5" x14ac:dyDescent="0.2">
      <c r="A30" s="13" t="s">
        <v>21</v>
      </c>
      <c r="B30" s="4" t="s">
        <v>56</v>
      </c>
      <c r="C30" s="25" t="s">
        <v>22</v>
      </c>
      <c r="D30" s="25" t="s">
        <v>22</v>
      </c>
      <c r="E30" s="25" t="s">
        <v>22</v>
      </c>
      <c r="F30" s="25" t="s">
        <v>22</v>
      </c>
      <c r="G30" s="25" t="s">
        <v>22</v>
      </c>
      <c r="H30" s="25" t="s">
        <v>22</v>
      </c>
      <c r="I30" s="25" t="s">
        <v>22</v>
      </c>
      <c r="J30" s="25" t="s">
        <v>22</v>
      </c>
    </row>
    <row r="31" spans="1:19" ht="18.75" x14ac:dyDescent="0.2">
      <c r="A31" s="11" t="s">
        <v>23</v>
      </c>
      <c r="B31" s="6"/>
      <c r="C31" s="9"/>
      <c r="D31" s="9"/>
      <c r="E31" s="9"/>
      <c r="F31" s="9"/>
      <c r="G31" s="9"/>
      <c r="H31" s="9"/>
      <c r="I31" s="9"/>
      <c r="J31" s="22"/>
    </row>
    <row r="32" spans="1:19" ht="37.5" x14ac:dyDescent="0.2">
      <c r="A32" s="13" t="s">
        <v>20</v>
      </c>
      <c r="B32" s="6" t="s">
        <v>47</v>
      </c>
      <c r="C32" s="8">
        <f>'[1]Прогноз 2023-2025 '!$D$35</f>
        <v>8512.4520379999994</v>
      </c>
      <c r="D32" s="8">
        <v>9239.2000000000007</v>
      </c>
      <c r="E32" s="8">
        <f>'[2]Прогноз 2025-2027'!$D$36</f>
        <v>10177.12732621219</v>
      </c>
      <c r="F32" s="8">
        <f>'[2]Прогноз 2025-2027'!$E$36</f>
        <v>11752.267130130022</v>
      </c>
      <c r="G32" s="8">
        <f>'[2]Прогноз 2025-2027'!$G$36</f>
        <v>12761.16534161987</v>
      </c>
      <c r="H32" s="8">
        <f>'[2]Прогноз 2025-2027'!$H$36</f>
        <v>13106.256515233243</v>
      </c>
      <c r="I32" s="8">
        <f>'[2]Прогноз 2025-2027'!$I$36</f>
        <v>13455.517890853738</v>
      </c>
      <c r="J32" s="8">
        <f>'[3]Приложение 2'!$I$46</f>
        <v>14124.119490896817</v>
      </c>
    </row>
    <row r="33" spans="1:18" ht="37.5" x14ac:dyDescent="0.2">
      <c r="A33" s="13" t="s">
        <v>21</v>
      </c>
      <c r="B33" s="4" t="s">
        <v>56</v>
      </c>
      <c r="C33" s="23">
        <f>C26</f>
        <v>128.5</v>
      </c>
      <c r="D33" s="23">
        <v>115.5</v>
      </c>
      <c r="E33" s="23">
        <f>E26</f>
        <v>109.1714890190603</v>
      </c>
      <c r="F33" s="23">
        <f>F26</f>
        <v>107.77544426482729</v>
      </c>
      <c r="G33" s="23">
        <f>G26</f>
        <v>105.48758310064513</v>
      </c>
      <c r="H33" s="23">
        <f>H26</f>
        <v>100.70555298194111</v>
      </c>
      <c r="I33" s="23">
        <f>I26</f>
        <v>100.72530564987308</v>
      </c>
      <c r="J33" s="23">
        <v>100.7</v>
      </c>
    </row>
    <row r="34" spans="1:18" ht="37.5" customHeight="1" x14ac:dyDescent="0.2">
      <c r="A34" s="11" t="s">
        <v>24</v>
      </c>
      <c r="B34" s="6"/>
      <c r="C34" s="9"/>
      <c r="D34" s="9"/>
      <c r="E34" s="9"/>
      <c r="F34" s="9"/>
      <c r="G34" s="9"/>
      <c r="H34" s="9"/>
      <c r="I34" s="9"/>
      <c r="J34" s="22"/>
    </row>
    <row r="35" spans="1:18" ht="37.5" x14ac:dyDescent="0.2">
      <c r="A35" s="13" t="s">
        <v>20</v>
      </c>
      <c r="B35" s="6" t="s">
        <v>47</v>
      </c>
      <c r="C35" s="8">
        <f>'[1]Прогноз 2023-2025 '!$D$38</f>
        <v>705.3</v>
      </c>
      <c r="D35" s="8">
        <v>736.3</v>
      </c>
      <c r="E35" s="23">
        <f>'[2]Прогноз 2025-2027'!$D$39</f>
        <v>815.08409999999992</v>
      </c>
      <c r="F35" s="23">
        <f>'[2]Прогноз 2025-2027'!$E$39</f>
        <v>862.35897779999993</v>
      </c>
      <c r="G35" s="23">
        <f>'[2]Прогноз 2025-2027'!$G$39</f>
        <v>909.78872157899991</v>
      </c>
      <c r="H35" s="23">
        <f>'[2]Прогноз 2025-2027'!$H$39</f>
        <v>943.45090427742286</v>
      </c>
      <c r="I35" s="23">
        <f>'[2]Прогноз 2025-2027'!$I$39</f>
        <v>979.30203863996496</v>
      </c>
      <c r="J35" s="8">
        <f>'[3]Приложение 2'!$I$134</f>
        <v>1017.4948181469235</v>
      </c>
    </row>
    <row r="36" spans="1:18" ht="37.5" x14ac:dyDescent="0.2">
      <c r="A36" s="13" t="s">
        <v>21</v>
      </c>
      <c r="B36" s="4" t="s">
        <v>56</v>
      </c>
      <c r="C36" s="25" t="s">
        <v>22</v>
      </c>
      <c r="D36" s="25" t="s">
        <v>22</v>
      </c>
      <c r="E36" s="25" t="s">
        <v>22</v>
      </c>
      <c r="F36" s="25" t="s">
        <v>22</v>
      </c>
      <c r="G36" s="25" t="s">
        <v>22</v>
      </c>
      <c r="H36" s="25" t="s">
        <v>22</v>
      </c>
      <c r="I36" s="25" t="s">
        <v>22</v>
      </c>
      <c r="J36" s="25" t="s">
        <v>22</v>
      </c>
    </row>
    <row r="37" spans="1:18" ht="58.5" customHeight="1" x14ac:dyDescent="0.2">
      <c r="A37" s="11" t="s">
        <v>25</v>
      </c>
      <c r="B37" s="6"/>
      <c r="C37" s="9"/>
      <c r="D37" s="9"/>
      <c r="E37" s="9"/>
      <c r="F37" s="9"/>
      <c r="G37" s="9"/>
      <c r="H37" s="9"/>
      <c r="I37" s="9"/>
      <c r="J37" s="22"/>
    </row>
    <row r="38" spans="1:18" ht="42" customHeight="1" x14ac:dyDescent="0.2">
      <c r="A38" s="13" t="s">
        <v>20</v>
      </c>
      <c r="B38" s="6" t="s">
        <v>47</v>
      </c>
      <c r="C38" s="23">
        <f>'[1]Прогноз 2023-2025 '!$D$41</f>
        <v>451.29200000000003</v>
      </c>
      <c r="D38" s="23">
        <v>566.6</v>
      </c>
      <c r="E38" s="23">
        <f>'[2]Прогноз 2025-2027'!$D$42</f>
        <v>633.27200000000005</v>
      </c>
      <c r="F38" s="23">
        <f>'[2]Прогноз 2025-2027'!$E$42</f>
        <v>665.35900000000004</v>
      </c>
      <c r="G38" s="23">
        <f>'[2]Прогноз 2025-2027'!$G$42</f>
        <v>741.279</v>
      </c>
      <c r="H38" s="23">
        <f>'[2]Прогноз 2025-2027'!$H$42</f>
        <v>802.64689999999996</v>
      </c>
      <c r="I38" s="23">
        <f>'[2]Прогноз 2025-2027'!$I$42</f>
        <v>869.63158999999996</v>
      </c>
      <c r="J38" s="23">
        <f>'[3]Приложение 2'!$I$138</f>
        <v>904.41685359999997</v>
      </c>
    </row>
    <row r="39" spans="1:18" ht="37.5" x14ac:dyDescent="0.2">
      <c r="A39" s="13" t="s">
        <v>21</v>
      </c>
      <c r="B39" s="4" t="s">
        <v>56</v>
      </c>
      <c r="C39" s="25" t="s">
        <v>22</v>
      </c>
      <c r="D39" s="25" t="s">
        <v>22</v>
      </c>
      <c r="E39" s="25" t="s">
        <v>22</v>
      </c>
      <c r="F39" s="25" t="s">
        <v>22</v>
      </c>
      <c r="G39" s="25" t="s">
        <v>22</v>
      </c>
      <c r="H39" s="25" t="s">
        <v>22</v>
      </c>
      <c r="I39" s="25" t="s">
        <v>22</v>
      </c>
      <c r="J39" s="25" t="s">
        <v>22</v>
      </c>
    </row>
    <row r="40" spans="1:18" ht="18.75" x14ac:dyDescent="0.2">
      <c r="A40" s="11" t="s">
        <v>26</v>
      </c>
      <c r="B40" s="14"/>
      <c r="C40" s="9"/>
      <c r="D40" s="9"/>
      <c r="E40" s="9"/>
      <c r="F40" s="9"/>
      <c r="G40" s="9"/>
      <c r="H40" s="9"/>
      <c r="I40" s="9"/>
      <c r="J40" s="22"/>
    </row>
    <row r="41" spans="1:18" ht="40.5" customHeight="1" x14ac:dyDescent="0.2">
      <c r="A41" s="7" t="s">
        <v>27</v>
      </c>
      <c r="B41" s="6" t="s">
        <v>47</v>
      </c>
      <c r="C41" s="26">
        <f>'[1]Прогноз 2023-2025 '!$D$46</f>
        <v>1241.6999999999998</v>
      </c>
      <c r="D41" s="26">
        <v>3411</v>
      </c>
      <c r="E41" s="26">
        <f>'[2]Прогноз 2025-2027'!$D$47</f>
        <v>3610</v>
      </c>
      <c r="F41" s="26">
        <f>'[2]Прогноз 2025-2027'!$E$47</f>
        <v>3841.0216</v>
      </c>
      <c r="G41" s="26">
        <f>'[2]Прогноз 2025-2027'!$G$47</f>
        <v>4287.0828096000005</v>
      </c>
      <c r="H41" s="26">
        <f>'[2]Прогноз 2025-2027'!$H$47</f>
        <v>4514.2396985088008</v>
      </c>
      <c r="I41" s="26">
        <f>'[2]Прогноз 2025-2027'!$I$47</f>
        <v>4717.395984941696</v>
      </c>
      <c r="J41" s="26">
        <f>'[3]Приложение 2'!$I$142</f>
        <v>4934.3962002490143</v>
      </c>
    </row>
    <row r="42" spans="1:18" ht="40.5" customHeight="1" x14ac:dyDescent="0.2">
      <c r="A42" s="7" t="s">
        <v>8</v>
      </c>
      <c r="B42" s="4" t="s">
        <v>56</v>
      </c>
      <c r="C42" s="29">
        <f>C41/1109.9*100</f>
        <v>111.87494368862056</v>
      </c>
      <c r="D42" s="23">
        <f>D41/C41*100</f>
        <v>274.70403479101236</v>
      </c>
      <c r="E42" s="29">
        <f>E41/3411*100</f>
        <v>105.83406625622985</v>
      </c>
      <c r="F42" s="23">
        <f>F41/E41*100</f>
        <v>106.39949030470915</v>
      </c>
      <c r="G42" s="23">
        <f>G41/F41*100</f>
        <v>111.61308776810837</v>
      </c>
      <c r="H42" s="23">
        <f>H41/G41*100</f>
        <v>105.29863543573572</v>
      </c>
      <c r="I42" s="23">
        <f>I41/H41*100</f>
        <v>104.50034335793035</v>
      </c>
      <c r="J42" s="23">
        <f>J41/I41*100</f>
        <v>104.60000000000001</v>
      </c>
    </row>
    <row r="43" spans="1:18" ht="18.75" x14ac:dyDescent="0.2">
      <c r="A43" s="7" t="s">
        <v>28</v>
      </c>
      <c r="B43" s="6" t="s">
        <v>29</v>
      </c>
      <c r="C43" s="26">
        <v>13338</v>
      </c>
      <c r="D43" s="26">
        <v>8223</v>
      </c>
      <c r="E43" s="26">
        <f>'[2]Прогноз 2025-2027'!$D$48</f>
        <v>12152</v>
      </c>
      <c r="F43" s="26">
        <f>'[2]Прогноз 2025-2027'!$E$48</f>
        <v>24600</v>
      </c>
      <c r="G43" s="26">
        <f>'[2]Прогноз 2025-2027'!$G$48</f>
        <v>14482</v>
      </c>
      <c r="H43" s="26">
        <f>'[2]Прогноз 2025-2027'!$H$48</f>
        <v>15206</v>
      </c>
      <c r="I43" s="26">
        <f>'[2]Прогноз 2025-2027'!$I$48</f>
        <v>17031</v>
      </c>
      <c r="J43" s="27">
        <v>19415</v>
      </c>
    </row>
    <row r="44" spans="1:18" s="12" customFormat="1" ht="18.75" x14ac:dyDescent="0.2">
      <c r="A44" s="7" t="s">
        <v>30</v>
      </c>
      <c r="B44" s="6" t="s">
        <v>29</v>
      </c>
      <c r="C44" s="28">
        <f>C43/C52/1000</f>
        <v>0.1791874899242302</v>
      </c>
      <c r="D44" s="28">
        <f t="shared" ref="D44" si="2">D43/D52/1000</f>
        <v>0.11120126577143088</v>
      </c>
      <c r="E44" s="28">
        <f t="shared" ref="E44:J44" si="3">E43/E52/1000</f>
        <v>0.16635181382614647</v>
      </c>
      <c r="F44" s="28">
        <f t="shared" si="3"/>
        <v>0.33976023424120216</v>
      </c>
      <c r="G44" s="28">
        <f t="shared" si="3"/>
        <v>0.20423359517127584</v>
      </c>
      <c r="H44" s="28">
        <f t="shared" si="3"/>
        <v>0.21661277226171313</v>
      </c>
      <c r="I44" s="28">
        <f t="shared" si="3"/>
        <v>0.24482842890617137</v>
      </c>
      <c r="J44" s="28">
        <f t="shared" si="3"/>
        <v>0.28136457835166584</v>
      </c>
      <c r="K44" s="2"/>
      <c r="L44" s="2"/>
      <c r="M44" s="2"/>
      <c r="N44" s="2"/>
      <c r="O44" s="2"/>
      <c r="P44" s="2"/>
      <c r="Q44" s="2"/>
      <c r="R44" s="2"/>
    </row>
    <row r="45" spans="1:18" ht="18.75" x14ac:dyDescent="0.2">
      <c r="A45" s="11" t="s">
        <v>31</v>
      </c>
      <c r="B45" s="14"/>
      <c r="C45" s="9"/>
      <c r="D45" s="9"/>
      <c r="E45" s="9"/>
      <c r="F45" s="9"/>
      <c r="G45" s="9"/>
      <c r="H45" s="9"/>
      <c r="I45" s="9"/>
      <c r="J45" s="22"/>
    </row>
    <row r="46" spans="1:18" ht="18.75" x14ac:dyDescent="0.2">
      <c r="A46" s="7" t="s">
        <v>32</v>
      </c>
      <c r="B46" s="6" t="s">
        <v>47</v>
      </c>
      <c r="C46" s="8">
        <v>14077.7</v>
      </c>
      <c r="D46" s="8">
        <v>16139</v>
      </c>
      <c r="E46" s="8">
        <f>'[2]Прогноз 2025-2027'!$D$54</f>
        <v>16676.605153023174</v>
      </c>
      <c r="F46" s="8">
        <f>'[2]Прогноз 2025-2027'!$E$54</f>
        <v>17840.841991474015</v>
      </c>
      <c r="G46" s="8">
        <f>'[2]Прогноз 2025-2027'!$G$54</f>
        <v>18116.438210133983</v>
      </c>
      <c r="H46" s="8">
        <f>'[2]Прогноз 2025-2027'!$H$54</f>
        <v>18670.378028115421</v>
      </c>
      <c r="I46" s="8">
        <f>'[2]Прогноз 2025-2027'!$I$54</f>
        <v>19259.775417703309</v>
      </c>
      <c r="J46" s="8">
        <f>(I46*1.039)/I52*J52</f>
        <v>19849.813725551579</v>
      </c>
    </row>
    <row r="47" spans="1:18" ht="37.5" x14ac:dyDescent="0.2">
      <c r="A47" s="7" t="s">
        <v>33</v>
      </c>
      <c r="B47" s="4" t="s">
        <v>56</v>
      </c>
      <c r="C47" s="29">
        <v>98.5</v>
      </c>
      <c r="D47" s="23">
        <v>99.3</v>
      </c>
      <c r="E47" s="29">
        <f>'[2]Прогноз 2025-2027'!$D$55</f>
        <v>101.22792607802877</v>
      </c>
      <c r="F47" s="23">
        <f>'[2]Прогноз 2025-2027'!$E$55</f>
        <v>100.29794186701085</v>
      </c>
      <c r="G47" s="23">
        <f>'[2]Прогноз 2025-2027'!$G$55</f>
        <v>102.71333681197028</v>
      </c>
      <c r="H47" s="23">
        <f>'[2]Прогноз 2025-2027'!$H$55</f>
        <v>101.10844347410935</v>
      </c>
      <c r="I47" s="23">
        <f>'[2]Прогноз 2025-2027'!$I$55</f>
        <v>100.91427914264766</v>
      </c>
      <c r="J47" s="23">
        <f>J46/K47*100</f>
        <v>99.194974339807047</v>
      </c>
      <c r="K47" s="2">
        <f>I46/100*J48</f>
        <v>20010.906658993739</v>
      </c>
    </row>
    <row r="48" spans="1:18" ht="37.5" x14ac:dyDescent="0.2">
      <c r="A48" s="7" t="s">
        <v>57</v>
      </c>
      <c r="B48" s="4" t="s">
        <v>56</v>
      </c>
      <c r="C48" s="23">
        <v>108</v>
      </c>
      <c r="D48" s="23">
        <v>115.4</v>
      </c>
      <c r="E48" s="23">
        <v>104.6</v>
      </c>
      <c r="F48" s="23">
        <v>107.8</v>
      </c>
      <c r="G48" s="23">
        <v>104.7</v>
      </c>
      <c r="H48" s="23">
        <v>104.2</v>
      </c>
      <c r="I48" s="23">
        <v>104.1</v>
      </c>
      <c r="J48" s="23">
        <v>103.9</v>
      </c>
    </row>
    <row r="49" spans="1:13" ht="39" x14ac:dyDescent="0.2">
      <c r="A49" s="5" t="s">
        <v>34</v>
      </c>
      <c r="B49" s="6" t="s">
        <v>47</v>
      </c>
      <c r="C49" s="8">
        <v>1063</v>
      </c>
      <c r="D49" s="8">
        <v>1783.8</v>
      </c>
      <c r="E49" s="8">
        <f>'[2]Прогноз 2025-2027'!$D$76</f>
        <v>1476.8</v>
      </c>
      <c r="F49" s="8">
        <f>'[2]Прогноз 2025-2027'!$E$76</f>
        <v>1600.8512000000001</v>
      </c>
      <c r="G49" s="8">
        <f>'[2]Прогноз 2025-2027'!$G$76</f>
        <v>1717.7133375999999</v>
      </c>
      <c r="H49" s="8">
        <f>'[2]Прогноз 2025-2027'!$H$76</f>
        <v>1808.7521444927997</v>
      </c>
      <c r="I49" s="8">
        <f>'[2]Прогноз 2025-2027'!$I$76</f>
        <v>1888.3372388504829</v>
      </c>
      <c r="J49" s="8">
        <f>I49*1.04</f>
        <v>1963.8707284045022</v>
      </c>
      <c r="K49" s="56"/>
      <c r="L49" s="56"/>
      <c r="M49" s="56"/>
    </row>
    <row r="50" spans="1:13" ht="37.5" x14ac:dyDescent="0.2">
      <c r="A50" s="7" t="s">
        <v>35</v>
      </c>
      <c r="B50" s="4" t="s">
        <v>56</v>
      </c>
      <c r="C50" s="29">
        <f>C49/856.6*100</f>
        <v>124.0952603315433</v>
      </c>
      <c r="D50" s="29">
        <v>167.7</v>
      </c>
      <c r="E50" s="29">
        <f>E49/'[2]Прогноз 2025-2027'!$C$76*100</f>
        <v>82.789550398026677</v>
      </c>
      <c r="F50" s="23">
        <f>F49/E49*100</f>
        <v>108.4</v>
      </c>
      <c r="G50" s="23">
        <f>G49/F49*100</f>
        <v>107.3</v>
      </c>
      <c r="H50" s="23">
        <f>H49/G49*100</f>
        <v>105.3</v>
      </c>
      <c r="I50" s="23">
        <f>I49/H49*100</f>
        <v>104.4</v>
      </c>
      <c r="J50" s="23">
        <f>J49/I49*100</f>
        <v>104</v>
      </c>
    </row>
    <row r="51" spans="1:13" ht="18.75" x14ac:dyDescent="0.2">
      <c r="A51" s="43" t="s">
        <v>36</v>
      </c>
      <c r="B51" s="43"/>
      <c r="C51" s="43"/>
      <c r="D51" s="43"/>
      <c r="E51" s="43"/>
      <c r="F51" s="43"/>
      <c r="G51" s="43"/>
      <c r="H51" s="43"/>
      <c r="I51" s="43"/>
      <c r="J51" s="43"/>
    </row>
    <row r="52" spans="1:13" ht="39" x14ac:dyDescent="0.2">
      <c r="A52" s="5" t="s">
        <v>37</v>
      </c>
      <c r="B52" s="6" t="s">
        <v>38</v>
      </c>
      <c r="C52" s="33">
        <v>74.436000000000007</v>
      </c>
      <c r="D52" s="33">
        <v>73.947000000000003</v>
      </c>
      <c r="E52" s="33">
        <v>73.05</v>
      </c>
      <c r="F52" s="33">
        <v>72.403999999999996</v>
      </c>
      <c r="G52" s="33">
        <v>70.909000000000006</v>
      </c>
      <c r="H52" s="33">
        <v>70.198999999999998</v>
      </c>
      <c r="I52" s="33">
        <v>69.563000000000002</v>
      </c>
      <c r="J52" s="33">
        <v>69.003</v>
      </c>
    </row>
    <row r="53" spans="1:13" ht="50.25" customHeight="1" x14ac:dyDescent="0.2">
      <c r="A53" s="5" t="s">
        <v>48</v>
      </c>
      <c r="B53" s="6" t="s">
        <v>38</v>
      </c>
      <c r="C53" s="33">
        <f>'[1]Прогноз 2023-2025 '!$D$78</f>
        <v>18.600000000000001</v>
      </c>
      <c r="D53" s="33">
        <v>18.533000000000001</v>
      </c>
      <c r="E53" s="39">
        <v>18.350999999999999</v>
      </c>
      <c r="F53" s="39">
        <v>18.556999999999999</v>
      </c>
      <c r="G53" s="33">
        <v>18.646999999999998</v>
      </c>
      <c r="H53" s="39">
        <v>18.716000000000001</v>
      </c>
      <c r="I53" s="33">
        <v>18.780999999999999</v>
      </c>
      <c r="J53" s="33">
        <v>19.045999999999999</v>
      </c>
    </row>
    <row r="54" spans="1:13" ht="65.25" customHeight="1" x14ac:dyDescent="0.2">
      <c r="A54" s="5" t="s">
        <v>49</v>
      </c>
      <c r="B54" s="6" t="s">
        <v>39</v>
      </c>
      <c r="C54" s="30">
        <v>36266</v>
      </c>
      <c r="D54" s="30">
        <v>42842</v>
      </c>
      <c r="E54" s="30">
        <f>ROUNDUP(E55/E53/12*1000,0)</f>
        <v>48048</v>
      </c>
      <c r="F54" s="30">
        <f>ROUNDUP(F55/F53/12*1000,0)</f>
        <v>53440</v>
      </c>
      <c r="G54" s="30">
        <f>ROUNDUP(G55/G53/12*1000,0)</f>
        <v>55929</v>
      </c>
      <c r="H54" s="30">
        <f>ROUNDUP(H55/H53/12*1000,0)</f>
        <v>59104</v>
      </c>
      <c r="I54" s="30">
        <f>ROUNDUP(I55/I53/12*1000,0)</f>
        <v>63447</v>
      </c>
      <c r="J54" s="30">
        <v>65066</v>
      </c>
    </row>
    <row r="55" spans="1:13" ht="42.75" customHeight="1" x14ac:dyDescent="0.2">
      <c r="A55" s="15" t="s">
        <v>40</v>
      </c>
      <c r="B55" s="6" t="s">
        <v>47</v>
      </c>
      <c r="C55" s="24">
        <v>8089.2</v>
      </c>
      <c r="D55" s="24">
        <v>9528</v>
      </c>
      <c r="E55" s="24">
        <v>10580.54</v>
      </c>
      <c r="F55" s="24">
        <v>11900.1</v>
      </c>
      <c r="G55" s="24">
        <v>12514.7</v>
      </c>
      <c r="H55" s="24">
        <v>13274.1</v>
      </c>
      <c r="I55" s="24">
        <v>14299</v>
      </c>
      <c r="J55" s="24">
        <v>14871</v>
      </c>
    </row>
    <row r="56" spans="1:13" ht="18.75" x14ac:dyDescent="0.2">
      <c r="A56" s="16" t="s">
        <v>18</v>
      </c>
      <c r="B56" s="17"/>
      <c r="C56" s="18"/>
      <c r="D56" s="18"/>
      <c r="E56" s="18"/>
      <c r="F56" s="18"/>
      <c r="G56" s="18"/>
      <c r="H56" s="18"/>
      <c r="I56" s="18"/>
      <c r="J56" s="18"/>
    </row>
    <row r="57" spans="1:13" ht="37.5" x14ac:dyDescent="0.2">
      <c r="A57" s="16" t="s">
        <v>41</v>
      </c>
      <c r="B57" s="6" t="s">
        <v>47</v>
      </c>
      <c r="C57" s="31">
        <f>'[1]Прогноз 2023-2025 '!$D$147</f>
        <v>1095.5490119999999</v>
      </c>
      <c r="D57" s="31">
        <v>1724</v>
      </c>
      <c r="E57" s="24">
        <v>1966.1</v>
      </c>
      <c r="F57" s="24">
        <v>2080.1</v>
      </c>
      <c r="G57" s="24">
        <v>2169.4</v>
      </c>
      <c r="H57" s="24">
        <v>2254</v>
      </c>
      <c r="I57" s="24">
        <v>2341.9</v>
      </c>
      <c r="J57" s="31">
        <v>2435.6</v>
      </c>
    </row>
    <row r="58" spans="1:13" ht="20.25" customHeight="1" x14ac:dyDescent="0.2">
      <c r="A58" s="44" t="s">
        <v>42</v>
      </c>
      <c r="B58" s="44"/>
      <c r="C58" s="44"/>
      <c r="D58" s="44"/>
      <c r="E58" s="44"/>
      <c r="F58" s="44"/>
      <c r="G58" s="44"/>
    </row>
    <row r="59" spans="1:13" ht="18" customHeight="1" x14ac:dyDescent="0.2">
      <c r="A59" s="41"/>
      <c r="B59" s="41"/>
      <c r="C59" s="41"/>
      <c r="D59" s="41"/>
      <c r="E59" s="41"/>
      <c r="F59" s="41"/>
      <c r="G59" s="41"/>
    </row>
    <row r="60" spans="1:13" ht="20.25" hidden="1" x14ac:dyDescent="0.3">
      <c r="A60" s="42"/>
      <c r="B60" s="42"/>
      <c r="C60" s="42"/>
      <c r="D60" s="42"/>
      <c r="E60" s="42"/>
      <c r="F60" s="42"/>
      <c r="G60" s="42"/>
    </row>
    <row r="61" spans="1:13" ht="18.75" customHeight="1" x14ac:dyDescent="0.3">
      <c r="A61" s="19" t="s">
        <v>59</v>
      </c>
      <c r="B61" s="19"/>
      <c r="C61" s="19"/>
      <c r="D61" s="19"/>
      <c r="E61" s="19"/>
      <c r="F61" s="19"/>
      <c r="G61" s="19" t="s">
        <v>62</v>
      </c>
    </row>
    <row r="62" spans="1:13" ht="12" customHeight="1" x14ac:dyDescent="0.2"/>
    <row r="63" spans="1:13" x14ac:dyDescent="0.2">
      <c r="A63" t="s">
        <v>43</v>
      </c>
    </row>
    <row r="64" spans="1:13" x14ac:dyDescent="0.2">
      <c r="A64" t="s">
        <v>45</v>
      </c>
    </row>
    <row r="65" spans="1:1" x14ac:dyDescent="0.2">
      <c r="A65" t="s">
        <v>46</v>
      </c>
    </row>
  </sheetData>
  <mergeCells count="21">
    <mergeCell ref="F1:G1"/>
    <mergeCell ref="A7:A9"/>
    <mergeCell ref="B7:B9"/>
    <mergeCell ref="C7:C9"/>
    <mergeCell ref="D7:D9"/>
    <mergeCell ref="F8:F9"/>
    <mergeCell ref="A4:J4"/>
    <mergeCell ref="A5:J5"/>
    <mergeCell ref="H2:J2"/>
    <mergeCell ref="A59:G59"/>
    <mergeCell ref="A60:G60"/>
    <mergeCell ref="F7:J7"/>
    <mergeCell ref="H8:H9"/>
    <mergeCell ref="I8:I9"/>
    <mergeCell ref="J8:J9"/>
    <mergeCell ref="A10:J10"/>
    <mergeCell ref="A51:J51"/>
    <mergeCell ref="G8:G9"/>
    <mergeCell ref="A23:G23"/>
    <mergeCell ref="A58:G58"/>
    <mergeCell ref="E7:E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1" fitToHeight="3" orientation="landscape" r:id="rId1"/>
  <headerFooter alignWithMargins="0"/>
  <rowBreaks count="1" manualBreakCount="1">
    <brk id="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2023-2028</vt:lpstr>
      <vt:lpstr>'2023-2028'!Заголовки_для_печати</vt:lpstr>
      <vt:lpstr>'2023-2028'!Область_печати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Рогожникова Вероника Валерьевна</dc:creator>
  <cp:lastModifiedBy>Рогожникова Вероника Валерьевна</cp:lastModifiedBy>
  <cp:lastPrinted>2024-11-08T02:51:06Z</cp:lastPrinted>
  <dcterms:created xsi:type="dcterms:W3CDTF">2019-09-23T01:44:45Z</dcterms:created>
  <dcterms:modified xsi:type="dcterms:W3CDTF">2025-03-31T05:49:34Z</dcterms:modified>
</cp:coreProperties>
</file>