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CFD1243-9948-4950-9D3C-E1166DB2EA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чень" sheetId="1" r:id="rId1"/>
    <sheet name="индексы" sheetId="2" r:id="rId2"/>
    <sheet name="график" sheetId="3" r:id="rId3"/>
  </sheets>
  <externalReferences>
    <externalReference r:id="rId4"/>
    <externalReference r:id="rId5"/>
  </externalReferences>
  <definedNames>
    <definedName name="_xlnm.Print_Area" localSheetId="2">график!$A$1:$AE$29</definedName>
    <definedName name="_xlnm.Print_Area" localSheetId="1">индексы!$A$1:$P$24</definedName>
    <definedName name="_xlnm.Print_Area" localSheetId="0">перечень!$A$1:$H$36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E14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E11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E10" i="3"/>
  <c r="AL10" i="3" l="1"/>
  <c r="D10" i="3"/>
  <c r="AG11" i="3" l="1"/>
  <c r="AH11" i="3"/>
  <c r="AI11" i="3"/>
  <c r="AJ11" i="3"/>
  <c r="AK11" i="3"/>
  <c r="AB12" i="3"/>
  <c r="AF10" i="3"/>
  <c r="AG10" i="3"/>
  <c r="AH10" i="3"/>
  <c r="AI10" i="3"/>
  <c r="AI12" i="3" s="1"/>
  <c r="AJ10" i="3"/>
  <c r="AK10" i="3"/>
  <c r="L13" i="2"/>
  <c r="M13" i="2"/>
  <c r="N13" i="2"/>
  <c r="O13" i="2"/>
  <c r="P13" i="2"/>
  <c r="AG14" i="3"/>
  <c r="AH14" i="3"/>
  <c r="AI14" i="3"/>
  <c r="AJ14" i="3"/>
  <c r="AK14" i="3"/>
  <c r="AK12" i="3" l="1"/>
  <c r="AG12" i="3"/>
  <c r="AC12" i="3"/>
  <c r="AJ12" i="3"/>
  <c r="AH12" i="3"/>
  <c r="AD12" i="3"/>
  <c r="B27" i="3"/>
  <c r="B26" i="3"/>
  <c r="B23" i="3"/>
  <c r="B22" i="3"/>
  <c r="H11" i="1" l="1"/>
  <c r="H12" i="1"/>
  <c r="H13" i="1"/>
  <c r="AH4" i="3" l="1"/>
  <c r="AI4" i="3"/>
  <c r="AJ4" i="3"/>
  <c r="AK4" i="3"/>
  <c r="AG4" i="3"/>
  <c r="AB5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S4" i="3"/>
  <c r="F4" i="3"/>
  <c r="G4" i="3"/>
  <c r="H4" i="3"/>
  <c r="I4" i="3"/>
  <c r="J4" i="3"/>
  <c r="K4" i="3"/>
  <c r="L4" i="3"/>
  <c r="M4" i="3"/>
  <c r="N4" i="3"/>
  <c r="O4" i="3"/>
  <c r="P4" i="3"/>
  <c r="Q4" i="3"/>
  <c r="R4" i="3"/>
  <c r="E4" i="3"/>
  <c r="F9" i="3" l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l="1"/>
  <c r="AG9" i="3" s="1"/>
  <c r="AH9" i="3" s="1"/>
  <c r="AI9" i="3" s="1"/>
  <c r="AJ9" i="3" s="1"/>
  <c r="AK9" i="3" s="1"/>
  <c r="G18" i="2"/>
  <c r="AK5" i="3" s="1"/>
  <c r="H18" i="2"/>
  <c r="I18" i="2"/>
  <c r="J18" i="2"/>
  <c r="K18" i="2"/>
  <c r="L18" i="2"/>
  <c r="D22" i="3" l="1"/>
  <c r="D27" i="3" l="1"/>
  <c r="D26" i="3"/>
  <c r="D23" i="3"/>
  <c r="D24" i="3" l="1"/>
  <c r="D28" i="3"/>
  <c r="D29" i="3" l="1"/>
  <c r="F20" i="3" l="1"/>
  <c r="C28" i="3"/>
  <c r="C24" i="3"/>
  <c r="G20" i="3" l="1"/>
  <c r="C29" i="3"/>
  <c r="H20" i="3" l="1"/>
  <c r="C8" i="2"/>
  <c r="D8" i="2"/>
  <c r="F5" i="3" s="1"/>
  <c r="E8" i="2"/>
  <c r="G5" i="3" s="1"/>
  <c r="F8" i="2"/>
  <c r="H5" i="3" s="1"/>
  <c r="G8" i="2"/>
  <c r="I5" i="3" s="1"/>
  <c r="H8" i="2"/>
  <c r="J5" i="3" s="1"/>
  <c r="I8" i="2"/>
  <c r="K5" i="3" s="1"/>
  <c r="J8" i="2"/>
  <c r="L5" i="3" s="1"/>
  <c r="K8" i="2"/>
  <c r="M5" i="3" s="1"/>
  <c r="L8" i="2"/>
  <c r="N5" i="3" s="1"/>
  <c r="M8" i="2"/>
  <c r="O5" i="3" s="1"/>
  <c r="N8" i="2"/>
  <c r="P5" i="3" s="1"/>
  <c r="O8" i="2"/>
  <c r="Q5" i="3" s="1"/>
  <c r="P8" i="2"/>
  <c r="R5" i="3" s="1"/>
  <c r="C13" i="2"/>
  <c r="S5" i="3" s="1"/>
  <c r="D13" i="2"/>
  <c r="T5" i="3" s="1"/>
  <c r="E13" i="2"/>
  <c r="U5" i="3" s="1"/>
  <c r="F13" i="2"/>
  <c r="V5" i="3" s="1"/>
  <c r="G13" i="2"/>
  <c r="W5" i="3" s="1"/>
  <c r="H13" i="2"/>
  <c r="X5" i="3" s="1"/>
  <c r="I13" i="2"/>
  <c r="Y5" i="3" s="1"/>
  <c r="J13" i="2"/>
  <c r="Z5" i="3" s="1"/>
  <c r="K13" i="2"/>
  <c r="AA5" i="3" s="1"/>
  <c r="AC5" i="3"/>
  <c r="AD5" i="3"/>
  <c r="AE5" i="3"/>
  <c r="AF5" i="3"/>
  <c r="C18" i="2"/>
  <c r="D18" i="2"/>
  <c r="AH5" i="3" s="1"/>
  <c r="E18" i="2"/>
  <c r="AI5" i="3" s="1"/>
  <c r="F18" i="2"/>
  <c r="AJ5" i="3" s="1"/>
  <c r="C9" i="2" l="1"/>
  <c r="E5" i="3"/>
  <c r="E6" i="3" s="1"/>
  <c r="F6" i="3" s="1"/>
  <c r="G6" i="3" s="1"/>
  <c r="H6" i="3" s="1"/>
  <c r="I6" i="3" s="1"/>
  <c r="AG5" i="3"/>
  <c r="I20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J6" i="3" l="1"/>
  <c r="K6" i="3" s="1"/>
  <c r="L6" i="3" s="1"/>
  <c r="M6" i="3" s="1"/>
  <c r="N6" i="3" s="1"/>
  <c r="O6" i="3" s="1"/>
  <c r="P6" i="3" s="1"/>
  <c r="Q6" i="3" s="1"/>
  <c r="R6" i="3" s="1"/>
  <c r="J15" i="3"/>
  <c r="M14" i="2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6" i="3"/>
  <c r="J20" i="3"/>
  <c r="T6" i="3" l="1"/>
  <c r="U6" i="3" s="1"/>
  <c r="V6" i="3" s="1"/>
  <c r="W6" i="3" s="1"/>
  <c r="X6" i="3" s="1"/>
  <c r="Y6" i="3" s="1"/>
  <c r="Z6" i="3" s="1"/>
  <c r="K20" i="3"/>
  <c r="AA6" i="3" l="1"/>
  <c r="AA15" i="3"/>
  <c r="L20" i="3"/>
  <c r="AB15" i="3" l="1"/>
  <c r="AB6" i="3"/>
  <c r="M20" i="3"/>
  <c r="AC13" i="3" l="1"/>
  <c r="AC23" i="3" s="1"/>
  <c r="AC15" i="3"/>
  <c r="AC27" i="3" s="1"/>
  <c r="AC6" i="3"/>
  <c r="N20" i="3"/>
  <c r="AD13" i="3" l="1"/>
  <c r="AD23" i="3" s="1"/>
  <c r="AD6" i="3"/>
  <c r="AE6" i="3" s="1"/>
  <c r="AF6" i="3" s="1"/>
  <c r="O20" i="3"/>
  <c r="AG13" i="3" l="1"/>
  <c r="AG15" i="3"/>
  <c r="AG6" i="3"/>
  <c r="P20" i="3"/>
  <c r="AH13" i="3" l="1"/>
  <c r="AH6" i="3"/>
  <c r="AH15" i="3"/>
  <c r="Q20" i="3"/>
  <c r="AI13" i="3" l="1"/>
  <c r="AI6" i="3"/>
  <c r="AI15" i="3"/>
  <c r="R20" i="3"/>
  <c r="AJ13" i="3" l="1"/>
  <c r="AJ6" i="3"/>
  <c r="AJ15" i="3"/>
  <c r="S20" i="3"/>
  <c r="AK13" i="3" l="1"/>
  <c r="AK15" i="3"/>
  <c r="AK6" i="3"/>
  <c r="T20" i="3"/>
  <c r="U20" i="3" l="1"/>
  <c r="V20" i="3" l="1"/>
  <c r="W20" i="3" l="1"/>
  <c r="X20" i="3" l="1"/>
  <c r="Y20" i="3" l="1"/>
  <c r="Z20" i="3" l="1"/>
  <c r="AA20" i="3" l="1"/>
  <c r="AB20" i="3" l="1"/>
  <c r="AC20" i="3" l="1"/>
  <c r="AD20" i="3" l="1"/>
  <c r="AE20" i="3" l="1"/>
  <c r="AF20" i="3" l="1"/>
  <c r="AG20" i="3" l="1"/>
  <c r="AH20" i="3" l="1"/>
  <c r="AI20" i="3" l="1"/>
  <c r="AJ20" i="3" l="1"/>
  <c r="AK20" i="3" l="1"/>
  <c r="AC28" i="3" l="1"/>
  <c r="AF28" i="3" l="1"/>
  <c r="AG28" i="3" l="1"/>
  <c r="AH28" i="3" l="1"/>
  <c r="AI28" i="3" l="1"/>
  <c r="AJ28" i="3"/>
  <c r="AC24" i="3" l="1"/>
  <c r="AC29" i="3" s="1"/>
  <c r="AJ24" i="3"/>
  <c r="AJ29" i="3" s="1"/>
  <c r="AF24" i="3"/>
  <c r="AF29" i="3" s="1"/>
  <c r="AH24" i="3"/>
  <c r="AH29" i="3" s="1"/>
  <c r="AI24" i="3"/>
  <c r="AI29" i="3" s="1"/>
  <c r="AD24" i="3"/>
  <c r="AG24" i="3"/>
  <c r="AG29" i="3" s="1"/>
  <c r="F12" i="3" l="1"/>
  <c r="L12" i="3"/>
  <c r="H12" i="3"/>
  <c r="J12" i="3"/>
  <c r="W12" i="3"/>
  <c r="W13" i="3" s="1"/>
  <c r="W22" i="3" s="1"/>
  <c r="F13" i="3" l="1"/>
  <c r="F22" i="3" s="1"/>
  <c r="F24" i="3" s="1"/>
  <c r="H13" i="3"/>
  <c r="H22" i="3" s="1"/>
  <c r="H24" i="3" s="1"/>
  <c r="L13" i="3"/>
  <c r="L22" i="3" s="1"/>
  <c r="L24" i="3" s="1"/>
  <c r="J13" i="3"/>
  <c r="J22" i="3" s="1"/>
  <c r="J24" i="3" s="1"/>
  <c r="U12" i="3"/>
  <c r="O12" i="3"/>
  <c r="R12" i="3"/>
  <c r="I12" i="3"/>
  <c r="K12" i="3"/>
  <c r="Z12" i="3"/>
  <c r="X12" i="3"/>
  <c r="M12" i="3"/>
  <c r="Y12" i="3"/>
  <c r="T12" i="3"/>
  <c r="P12" i="3"/>
  <c r="S12" i="3"/>
  <c r="G12" i="3"/>
  <c r="G13" i="3" s="1"/>
  <c r="N12" i="3"/>
  <c r="Q12" i="3"/>
  <c r="V12" i="3"/>
  <c r="AA12" i="3"/>
  <c r="AA13" i="3" s="1"/>
  <c r="AA23" i="3" s="1"/>
  <c r="G22" i="3" l="1"/>
  <c r="G24" i="3" s="1"/>
  <c r="K13" i="3"/>
  <c r="K22" i="3" s="1"/>
  <c r="K24" i="3" s="1"/>
  <c r="U13" i="3"/>
  <c r="U22" i="3" s="1"/>
  <c r="U24" i="3" s="1"/>
  <c r="V13" i="3"/>
  <c r="V22" i="3" s="1"/>
  <c r="V24" i="3" s="1"/>
  <c r="S13" i="3"/>
  <c r="S22" i="3" s="1"/>
  <c r="S24" i="3" s="1"/>
  <c r="M13" i="3"/>
  <c r="M22" i="3" s="1"/>
  <c r="M24" i="3" s="1"/>
  <c r="I13" i="3"/>
  <c r="I22" i="3" s="1"/>
  <c r="I24" i="3" s="1"/>
  <c r="Y13" i="3"/>
  <c r="Y22" i="3" s="1"/>
  <c r="X13" i="3"/>
  <c r="X22" i="3" s="1"/>
  <c r="R13" i="3"/>
  <c r="R22" i="3" s="1"/>
  <c r="R24" i="3" s="1"/>
  <c r="Q13" i="3"/>
  <c r="Q22" i="3" s="1"/>
  <c r="Q24" i="3" s="1"/>
  <c r="P13" i="3"/>
  <c r="P22" i="3" s="1"/>
  <c r="P24" i="3" s="1"/>
  <c r="AB13" i="3"/>
  <c r="N13" i="3"/>
  <c r="N22" i="3" s="1"/>
  <c r="N24" i="3" s="1"/>
  <c r="T13" i="3"/>
  <c r="T22" i="3" s="1"/>
  <c r="T24" i="3" s="1"/>
  <c r="Z13" i="3"/>
  <c r="O13" i="3"/>
  <c r="O22" i="3" s="1"/>
  <c r="O24" i="3" s="1"/>
  <c r="Z23" i="3" l="1"/>
  <c r="Z24" i="3" s="1"/>
  <c r="AB23" i="3"/>
  <c r="AB24" i="3" s="1"/>
  <c r="Y23" i="3"/>
  <c r="X24" i="3"/>
  <c r="W24" i="3"/>
  <c r="AA24" i="3"/>
  <c r="Y24" i="3" l="1"/>
  <c r="Y32" i="3" s="1"/>
  <c r="E15" i="3"/>
  <c r="E26" i="3" s="1"/>
  <c r="E28" i="3" s="1"/>
  <c r="F15" i="3"/>
  <c r="F26" i="3" s="1"/>
  <c r="F28" i="3" s="1"/>
  <c r="F29" i="3" s="1"/>
  <c r="Y33" i="3" l="1"/>
  <c r="G15" i="3"/>
  <c r="G26" i="3" s="1"/>
  <c r="G28" i="3" s="1"/>
  <c r="G29" i="3" s="1"/>
  <c r="H15" i="3" l="1"/>
  <c r="H26" i="3" s="1"/>
  <c r="H28" i="3" s="1"/>
  <c r="H29" i="3" s="1"/>
  <c r="I15" i="3" l="1"/>
  <c r="I26" i="3" s="1"/>
  <c r="I28" i="3" s="1"/>
  <c r="I29" i="3" s="1"/>
  <c r="J26" i="3" l="1"/>
  <c r="J28" i="3" s="1"/>
  <c r="J29" i="3" s="1"/>
  <c r="K15" i="3" l="1"/>
  <c r="K26" i="3" s="1"/>
  <c r="K28" i="3" s="1"/>
  <c r="K29" i="3" s="1"/>
  <c r="L15" i="3" l="1"/>
  <c r="L26" i="3" s="1"/>
  <c r="L28" i="3" s="1"/>
  <c r="L29" i="3" s="1"/>
  <c r="M15" i="3" l="1"/>
  <c r="M26" i="3" s="1"/>
  <c r="M28" i="3" s="1"/>
  <c r="M29" i="3" s="1"/>
  <c r="N15" i="3"/>
  <c r="N26" i="3" s="1"/>
  <c r="O15" i="3" l="1"/>
  <c r="O26" i="3" s="1"/>
  <c r="N28" i="3"/>
  <c r="N29" i="3" s="1"/>
  <c r="P15" i="3" l="1"/>
  <c r="P26" i="3" s="1"/>
  <c r="O28" i="3"/>
  <c r="O29" i="3" s="1"/>
  <c r="Q15" i="3" l="1"/>
  <c r="P28" i="3"/>
  <c r="P29" i="3" s="1"/>
  <c r="Q26" i="3" l="1"/>
  <c r="R15" i="3"/>
  <c r="R27" i="3" s="1"/>
  <c r="R28" i="3" s="1"/>
  <c r="R29" i="3" s="1"/>
  <c r="AL26" i="3" l="1"/>
  <c r="AM26" i="3" s="1"/>
  <c r="Q27" i="3"/>
  <c r="S15" i="3"/>
  <c r="S27" i="3" s="1"/>
  <c r="S28" i="3" s="1"/>
  <c r="S29" i="3" s="1"/>
  <c r="Q28" i="3" l="1"/>
  <c r="Q33" i="3" s="1"/>
  <c r="T15" i="3"/>
  <c r="T27" i="3" s="1"/>
  <c r="T28" i="3" s="1"/>
  <c r="T29" i="3" s="1"/>
  <c r="Q29" i="3" l="1"/>
  <c r="Q32" i="3"/>
  <c r="G20" i="1" s="1"/>
  <c r="H20" i="1" s="1"/>
  <c r="U15" i="3"/>
  <c r="U27" i="3" s="1"/>
  <c r="U28" i="3" s="1"/>
  <c r="U29" i="3" s="1"/>
  <c r="V15" i="3" l="1"/>
  <c r="V27" i="3" s="1"/>
  <c r="V28" i="3" s="1"/>
  <c r="V29" i="3" s="1"/>
  <c r="W15" i="3" l="1"/>
  <c r="W27" i="3" s="1"/>
  <c r="W28" i="3" s="1"/>
  <c r="W29" i="3" s="1"/>
  <c r="Y15" i="3"/>
  <c r="X15" i="3" l="1"/>
  <c r="X27" i="3" s="1"/>
  <c r="X28" i="3" s="1"/>
  <c r="X29" i="3" s="1"/>
  <c r="Y27" i="3"/>
  <c r="Y28" i="3" s="1"/>
  <c r="Y29" i="3" s="1"/>
  <c r="Z15" i="3" l="1"/>
  <c r="Z27" i="3" s="1"/>
  <c r="Z28" i="3" s="1"/>
  <c r="Z29" i="3" s="1"/>
  <c r="AA27" i="3" l="1"/>
  <c r="AA28" i="3" s="1"/>
  <c r="AA29" i="3" s="1"/>
  <c r="AB27" i="3" l="1"/>
  <c r="AB28" i="3" l="1"/>
  <c r="AB29" i="3" s="1"/>
  <c r="E12" i="3" l="1"/>
  <c r="E13" i="3" s="1"/>
  <c r="G10" i="1" l="1"/>
  <c r="E22" i="3"/>
  <c r="H10" i="1" l="1"/>
  <c r="E24" i="3"/>
  <c r="E29" i="3" s="1"/>
  <c r="AL22" i="3"/>
  <c r="AM22" i="3" s="1"/>
  <c r="AF11" i="3" l="1"/>
  <c r="AF12" i="3" s="1"/>
  <c r="AF13" i="3" s="1"/>
  <c r="AF14" i="3" l="1"/>
  <c r="AF15" i="3" s="1"/>
  <c r="D11" i="3" l="1"/>
  <c r="C11" i="3" s="1"/>
  <c r="D12" i="3" l="1"/>
  <c r="C10" i="3"/>
  <c r="C12" i="3" s="1"/>
  <c r="AE12" i="3"/>
  <c r="AE13" i="3" l="1"/>
  <c r="AE23" i="3" s="1"/>
  <c r="AE24" i="3" s="1"/>
  <c r="G14" i="1"/>
  <c r="AL23" i="3" l="1"/>
  <c r="AM23" i="3" s="1"/>
  <c r="H14" i="1"/>
  <c r="H18" i="1" s="1"/>
  <c r="G18" i="1"/>
  <c r="AE15" i="3"/>
  <c r="AE27" i="3" s="1"/>
  <c r="AE28" i="3" s="1"/>
  <c r="AE29" i="3" s="1"/>
  <c r="AD15" i="3" l="1"/>
  <c r="AD27" i="3" s="1"/>
  <c r="AD28" i="3" s="1"/>
  <c r="AD29" i="3" s="1"/>
  <c r="D14" i="3"/>
  <c r="G21" i="1"/>
  <c r="AL27" i="3" l="1"/>
  <c r="AM27" i="3" s="1"/>
  <c r="H21" i="1"/>
  <c r="H26" i="1" s="1"/>
  <c r="H27" i="1" s="1"/>
  <c r="G26" i="1"/>
  <c r="G27" i="1" s="1"/>
  <c r="C14" i="3"/>
  <c r="C16" i="3" s="1"/>
  <c r="D16" i="3"/>
</calcChain>
</file>

<file path=xl/sharedStrings.xml><?xml version="1.0" encoding="utf-8"?>
<sst xmlns="http://schemas.openxmlformats.org/spreadsheetml/2006/main" count="167" uniqueCount="104">
  <si>
    <t>№ п/п</t>
  </si>
  <si>
    <t>Наименование объекта</t>
  </si>
  <si>
    <t>Описание и основные характеристики мероприятий</t>
  </si>
  <si>
    <t>Срок реализации</t>
  </si>
  <si>
    <t>2.</t>
  </si>
  <si>
    <t>Итого:</t>
  </si>
  <si>
    <t>Адрес (местоположение объекта)</t>
  </si>
  <si>
    <t>Обоснование необходимости (цель реализации)</t>
  </si>
  <si>
    <t>Реконструкция существующих сетей водоснабжения</t>
  </si>
  <si>
    <t>Иркутская область, г. Усолье-Сибирское, от «ВОС» до проспекта Химиков</t>
  </si>
  <si>
    <t>Сооружение водовод верхней зоны по адресу: Иркутская область, г. Усолье-Сибирское, от «ВОС» до проспекта Химиков</t>
  </si>
  <si>
    <t>1.1.</t>
  </si>
  <si>
    <t>1.2.</t>
  </si>
  <si>
    <r>
      <t>Сооружение водовод  нижней зоны по адресу:</t>
    </r>
    <r>
      <rPr>
        <sz val="12"/>
        <color theme="1"/>
        <rFont val="Courier New"/>
        <family val="3"/>
        <charset val="204"/>
      </rPr>
      <t xml:space="preserve"> </t>
    </r>
    <r>
      <rPr>
        <sz val="12"/>
        <color theme="1"/>
        <rFont val="Times New Roman"/>
        <family val="1"/>
        <charset val="204"/>
      </rPr>
      <t>Иркутская область, г. Усолье-Сибирское, от «ВОС» до гаражного кооператива «Спутник» по ул. Коростова</t>
    </r>
  </si>
  <si>
    <t>Иркутская область,  г. Усолье-Сибирское, от «ВОС» до гаражного кооператива «Спутник» по ул. Коростова</t>
  </si>
  <si>
    <t>Реконструкция существующих сетей водоотведения</t>
  </si>
  <si>
    <t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t>
  </si>
  <si>
    <t xml:space="preserve"> Иркутская область,  г. Усолье-Сибирское, от КНС-1 ул.Крупской до КОС-1,3  </t>
  </si>
  <si>
    <t>2.1.</t>
  </si>
  <si>
    <t>1. Уменьшение количества аварий и засоров на сетях канализации,                                   2. Снижение процента износа канализационных сетей.</t>
  </si>
  <si>
    <t>Сооружение коллектор канализационный напорный диаметром 900 мм по адресу: Иркутская область, г. Усолье-Сибирское, от КНС-1 по ул.Крупской до КОС-2,3</t>
  </si>
  <si>
    <t xml:space="preserve">Иркутская область, г. Усолье-Сибирское, от КНС-1 ул.Крупской до КОС-2,3 </t>
  </si>
  <si>
    <t>2.2.</t>
  </si>
  <si>
    <t>Задание Концессионера и основные мероприятия с описанием основных характеристик таких мероприятий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</si>
  <si>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</si>
  <si>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</si>
  <si>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</si>
  <si>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</si>
  <si>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</si>
  <si>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</si>
  <si>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</si>
  <si>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</si>
  <si>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</si>
  <si>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</si>
  <si>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</si>
  <si>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</si>
  <si>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</si>
  <si>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</si>
  <si>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</si>
  <si>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</si>
  <si>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</si>
  <si>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</si>
  <si>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</si>
  <si>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</si>
  <si>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</si>
  <si>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</si>
  <si>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</si>
  <si>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</si>
  <si>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</si>
  <si>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</si>
  <si>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</si>
  <si>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</si>
  <si>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</si>
  <si>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</si>
  <si>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</si>
  <si>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</si>
  <si>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</si>
  <si>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</si>
  <si>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</si>
  <si>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</si>
  <si>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</si>
  <si>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</si>
  <si>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</si>
  <si>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</si>
  <si>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</si>
  <si>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</si>
  <si>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</si>
  <si>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</si>
  <si>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</si>
  <si>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1.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</si>
  <si>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</si>
  <si>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</si>
  <si>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</si>
  <si>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</si>
  <si>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</si>
  <si>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</si>
  <si>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</si>
  <si>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</si>
  <si>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</si>
  <si>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index i /2026</t>
  </si>
  <si>
    <t>Индексы роста стоимости СМР (расчетный год к 2026)</t>
  </si>
  <si>
    <t>водоотведение</t>
  </si>
  <si>
    <t>1. Уменьшение количества перерывов в подаче питьевой воды населению,                                             2. Уменьшение процента потерь воды при транспортировке,                                 3. Снижение процента износа водопроводных сетей.</t>
  </si>
  <si>
    <t>График реализации мероприятий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</si>
  <si>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</si>
  <si>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</si>
  <si>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</si>
  <si>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</si>
  <si>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</si>
  <si>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 xml:space="preserve">Объем инвестиций, тыс.рублей                               (без НДС) </t>
  </si>
  <si>
    <t xml:space="preserve">Объем инвестиций, тыс.рублей                               (с НДС) </t>
  </si>
  <si>
    <t>Реконструкция водовода верхней зоны от «ВОС» (ВК-1) до проспекта Химиков (ВК-28) с заменой трубопровода диаметра 600мм стального – 4123 м., чугунного – 2722 м. на полиэтиленовый диаметром 630мм общей протяженностью – 6935 м.</t>
  </si>
  <si>
    <t>Реконструкция водовода нижней зоны от «ВОС» (ВК-37) до гаражного кооператива «Спутник» по ул. Коростова (ВК усл. №5) с заменой трубопровода диаметром 500мм стального – 28 м., чугунного – 2139 м. на полиэтиленовый диаметром 500мм общей протяженностью – 2167 м.</t>
  </si>
  <si>
    <t>Реконструкция коллектора напорных стоков Д-600 мм от КНС-1 (камера № 8) по ул. Крупской до КОС (камера №1) с заменой трубопровода диаметром 600мм стального – 17 м., чугунного – 3878м. на полиэтиленовый диаметром 630мм общей протяженностью 3895 м.; замена трубопровода диаметром 150мм стального на полиэтиленовый диаметром 160мм общей протяженностью 138м.</t>
  </si>
  <si>
    <t>Реконструкция коллектора напорных стоков Д-900 мм от КНС-1 (камера №1) по ул. Крупской до КОС-2,3 ( камера №2, Г №3) с заменой трубопровода диаметром 900 мм стального – 472,5 м., чугунного – 3717,5 м. на полиэтиленовый – 4190 м.</t>
  </si>
  <si>
    <t>2026г-2046 г</t>
  </si>
  <si>
    <t>2046г-2052г</t>
  </si>
  <si>
    <t>2026г-2038г</t>
  </si>
  <si>
    <t>2038г-2052г</t>
  </si>
  <si>
    <t>Приложение № 10</t>
  </si>
  <si>
    <t>к постановлению администрации</t>
  </si>
  <si>
    <t xml:space="preserve">города Усолье - Сибирское 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</si>
  <si>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</si>
  <si>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от 15.12.2025 № 2331-па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</si>
</sst>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ourier New"/>
      <family val="3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7" fillId="0" borderId="1" xfId="0" applyNumberFormat="1" applyFont="1" applyBorder="1"/>
    <xf numFmtId="0" fontId="6" fillId="3" borderId="1" xfId="0" applyFont="1" applyFill="1" applyBorder="1"/>
    <xf numFmtId="3" fontId="7" fillId="3" borderId="1" xfId="0" applyNumberFormat="1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2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5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7" fontId="10" fillId="0" borderId="0" xfId="0" applyNumberFormat="1" applyFont="1"/>
    <xf numFmtId="166" fontId="8" fillId="2" borderId="1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5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/>
    <xf numFmtId="3" fontId="8" fillId="0" borderId="0" xfId="0" applyNumberFormat="1" applyFont="1"/>
    <xf numFmtId="4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167" fontId="8" fillId="0" borderId="0" xfId="0" applyNumberFormat="1" applyFont="1"/>
    <xf numFmtId="167" fontId="10" fillId="2" borderId="0" xfId="0" applyNumberFormat="1" applyFont="1" applyFill="1"/>
    <xf numFmtId="167" fontId="8" fillId="2" borderId="0" xfId="0" applyNumberFormat="1" applyFont="1" applyFill="1"/>
    <xf numFmtId="167" fontId="10" fillId="2" borderId="1" xfId="0" applyNumberFormat="1" applyFont="1" applyFill="1" applyBorder="1" applyAlignment="1">
      <alignment vertical="center"/>
    </xf>
    <xf numFmtId="167" fontId="7" fillId="0" borderId="1" xfId="0" applyNumberFormat="1" applyFont="1" applyBorder="1"/>
    <xf numFmtId="167" fontId="7" fillId="3" borderId="1" xfId="0" applyNumberFormat="1" applyFont="1" applyFill="1" applyBorder="1"/>
    <xf numFmtId="167" fontId="8" fillId="0" borderId="0" xfId="0" applyNumberFormat="1" applyFont="1" applyAlignment="1">
      <alignment vertical="center"/>
    </xf>
    <xf numFmtId="167" fontId="10" fillId="6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/>
    <xf numFmtId="167" fontId="12" fillId="3" borderId="1" xfId="0" applyNumberFormat="1" applyFont="1" applyFill="1" applyBorder="1"/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!&#1050;&#1086;&#1085;&#1094;&#1077;&#1089;&#1089;&#1080;&#1103;%20&#1085;&#1086;&#1103;&#1073;&#1088;&#1100;%202025%20&#1075;.%20(&#1085;&#1086;&#1074;&#1099;&#1077;%20&#1044;&#1055;&#1056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!&#1050;&#1086;&#1085;&#1094;&#1077;&#1089;&#1089;&#1080;&#1103;%20&#1086;&#1082;&#1090;&#1103;&#1073;&#1088;&#1100;%202025%20&#1075;.%20(&#1089;%20&#1091;&#1095;&#1077;&#1090;&#1086;&#1084;%20&#1079;&#1072;&#1084;&#1077;&#1095;&#1072;&#1085;&#1080;&#1081;%20&#1062;&#1069;&#1056;&#1057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</v>
          </cell>
          <cell r="E12">
            <v>17781.2</v>
          </cell>
          <cell r="F12">
            <v>18355.900000000001</v>
          </cell>
          <cell r="G12">
            <v>18950.3</v>
          </cell>
          <cell r="H12">
            <v>19565</v>
          </cell>
          <cell r="I12">
            <v>20201</v>
          </cell>
          <cell r="J12">
            <v>20858.900000000001</v>
          </cell>
          <cell r="K12">
            <v>21539.5</v>
          </cell>
          <cell r="L12">
            <v>22243.599999999999</v>
          </cell>
          <cell r="M12">
            <v>22972.1</v>
          </cell>
          <cell r="N12">
            <v>23725.9</v>
          </cell>
          <cell r="O12">
            <v>24506</v>
          </cell>
          <cell r="P12">
            <v>25313.1</v>
          </cell>
          <cell r="Q12">
            <v>26148.5</v>
          </cell>
          <cell r="R12">
            <v>27013</v>
          </cell>
          <cell r="S12">
            <v>27907.8</v>
          </cell>
          <cell r="T12">
            <v>28833.9</v>
          </cell>
          <cell r="U12">
            <v>29792.6</v>
          </cell>
          <cell r="V12">
            <v>30785</v>
          </cell>
          <cell r="W12">
            <v>31812.400000000001</v>
          </cell>
          <cell r="X12">
            <v>32876.1</v>
          </cell>
          <cell r="Y12">
            <v>33977.4</v>
          </cell>
          <cell r="Z12">
            <v>35117.800000000003</v>
          </cell>
          <cell r="AA12">
            <v>36298.6</v>
          </cell>
          <cell r="AB12">
            <v>37521.4</v>
          </cell>
          <cell r="AC12">
            <v>38787.800000000003</v>
          </cell>
          <cell r="AD12">
            <v>3437.1</v>
          </cell>
        </row>
      </sheetData>
      <sheetData sheetId="1">
        <row r="12">
          <cell r="D12">
            <v>2638.8</v>
          </cell>
          <cell r="E12">
            <v>2750.1</v>
          </cell>
          <cell r="F12">
            <v>2843.5</v>
          </cell>
          <cell r="G12">
            <v>2940.4</v>
          </cell>
          <cell r="H12">
            <v>3040.9</v>
          </cell>
          <cell r="I12">
            <v>3145.2</v>
          </cell>
          <cell r="J12">
            <v>3253.4</v>
          </cell>
          <cell r="K12">
            <v>3365.7</v>
          </cell>
          <cell r="L12">
            <v>3482.2</v>
          </cell>
          <cell r="M12">
            <v>3603.2</v>
          </cell>
          <cell r="N12">
            <v>3728.7</v>
          </cell>
          <cell r="O12">
            <v>3858.9</v>
          </cell>
          <cell r="P12">
            <v>3994.1</v>
          </cell>
          <cell r="Q12">
            <v>4134.3999999999996</v>
          </cell>
          <cell r="R12">
            <v>4280.1000000000004</v>
          </cell>
          <cell r="S12">
            <v>4431.3</v>
          </cell>
          <cell r="T12">
            <v>4588.3</v>
          </cell>
          <cell r="U12">
            <v>4751.3</v>
          </cell>
          <cell r="V12">
            <v>4920.5</v>
          </cell>
          <cell r="W12">
            <v>5096.3</v>
          </cell>
          <cell r="X12">
            <v>5278.8</v>
          </cell>
          <cell r="Y12">
            <v>5468.3</v>
          </cell>
          <cell r="Z12">
            <v>5665.2</v>
          </cell>
          <cell r="AA12">
            <v>5869.6</v>
          </cell>
          <cell r="AB12">
            <v>6082</v>
          </cell>
          <cell r="AC12">
            <v>6302.6</v>
          </cell>
          <cell r="AD12">
            <v>913.5</v>
          </cell>
        </row>
      </sheetData>
      <sheetData sheetId="2">
        <row r="12">
          <cell r="D12">
            <v>18506.2</v>
          </cell>
          <cell r="E12">
            <v>19210.3</v>
          </cell>
          <cell r="F12">
            <v>19829.599999999999</v>
          </cell>
          <cell r="G12">
            <v>20470.2</v>
          </cell>
          <cell r="H12">
            <v>21133</v>
          </cell>
          <cell r="I12">
            <v>21818.799999999999</v>
          </cell>
          <cell r="J12">
            <v>22528.5</v>
          </cell>
          <cell r="K12">
            <v>23262.799999999999</v>
          </cell>
          <cell r="L12">
            <v>24022.7</v>
          </cell>
          <cell r="M12">
            <v>24809.200000000001</v>
          </cell>
          <cell r="N12">
            <v>25623.200000000001</v>
          </cell>
          <cell r="O12">
            <v>26465.7</v>
          </cell>
          <cell r="P12">
            <v>27337.8</v>
          </cell>
          <cell r="Q12">
            <v>28240.6</v>
          </cell>
          <cell r="R12">
            <v>29175.1</v>
          </cell>
          <cell r="S12">
            <v>30142.7</v>
          </cell>
          <cell r="T12">
            <v>31144.400000000001</v>
          </cell>
          <cell r="U12">
            <v>32181.7</v>
          </cell>
          <cell r="V12">
            <v>33255.699999999997</v>
          </cell>
          <cell r="W12">
            <v>34367.9</v>
          </cell>
          <cell r="X12">
            <v>35519.800000000003</v>
          </cell>
          <cell r="Y12">
            <v>36712.699999999997</v>
          </cell>
          <cell r="Z12">
            <v>37948.300000000003</v>
          </cell>
          <cell r="AA12">
            <v>39228.1</v>
          </cell>
          <cell r="AB12">
            <v>40553.9</v>
          </cell>
          <cell r="AC12">
            <v>9813</v>
          </cell>
          <cell r="AD12">
            <v>6192.9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AE12">
            <v>0</v>
          </cell>
          <cell r="AF12">
            <v>43303.838672746657</v>
          </cell>
          <cell r="AG12">
            <v>44712.377456015609</v>
          </cell>
          <cell r="AH12">
            <v>46168.088558424322</v>
          </cell>
          <cell r="AI12">
            <v>47672.587600979175</v>
          </cell>
          <cell r="AJ12">
            <v>49227.546487738669</v>
          </cell>
        </row>
      </sheetData>
      <sheetData sheetId="1">
        <row r="12">
          <cell r="D12">
            <v>2638.8175073400007</v>
          </cell>
          <cell r="AE12">
            <v>0</v>
          </cell>
          <cell r="AF12">
            <v>6976.0684941223062</v>
          </cell>
          <cell r="AG12">
            <v>7215.355036721232</v>
          </cell>
          <cell r="AH12">
            <v>7463.1936413544026</v>
          </cell>
          <cell r="AI12">
            <v>7719.8962616777635</v>
          </cell>
          <cell r="AJ12">
            <v>7985.7875008514657</v>
          </cell>
        </row>
      </sheetData>
      <sheetData sheetId="2">
        <row r="12">
          <cell r="D12">
            <v>18506.195083544004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topLeftCell="B1" zoomScale="90" zoomScaleNormal="70" zoomScaleSheetLayoutView="90" workbookViewId="0">
      <selection activeCell="A6" sqref="A6:H6"/>
    </sheetView>
  </sheetViews>
  <sheetFormatPr defaultRowHeight="14.4" x14ac:dyDescent="0.3"/>
  <cols>
    <col min="2" max="2" width="51.33203125" customWidth="1"/>
    <col min="3" max="3" width="23.33203125" customWidth="1"/>
    <col min="4" max="4" width="68" customWidth="1"/>
    <col min="5" max="5" width="32.33203125" customWidth="1"/>
    <col min="6" max="7" width="17.109375" customWidth="1"/>
    <col min="8" max="8" width="18.33203125" customWidth="1"/>
    <col min="9" max="9" width="14.33203125" style="55" customWidth="1"/>
  </cols>
  <sheetData>
    <row r="1" spans="1:9" ht="18" x14ac:dyDescent="0.35">
      <c r="H1" s="20" t="s">
        <v>99</v>
      </c>
    </row>
    <row r="2" spans="1:9" ht="15.6" x14ac:dyDescent="0.3">
      <c r="H2" s="107" t="s">
        <v>100</v>
      </c>
    </row>
    <row r="3" spans="1:9" ht="15.6" x14ac:dyDescent="0.3">
      <c r="H3" s="107" t="s">
        <v>101</v>
      </c>
    </row>
    <row r="4" spans="1:9" ht="15.6" x14ac:dyDescent="0.3">
      <c r="H4" s="107" t="s">
        <v>103</v>
      </c>
    </row>
    <row r="6" spans="1:9" ht="17.399999999999999" x14ac:dyDescent="0.3">
      <c r="A6" s="108" t="s">
        <v>23</v>
      </c>
      <c r="B6" s="108"/>
      <c r="C6" s="108"/>
      <c r="D6" s="108"/>
      <c r="E6" s="108"/>
      <c r="F6" s="108"/>
      <c r="G6" s="108"/>
      <c r="H6" s="108"/>
    </row>
    <row r="8" spans="1:9" s="1" customFormat="1" ht="62.4" x14ac:dyDescent="0.3">
      <c r="A8" s="18" t="s">
        <v>0</v>
      </c>
      <c r="B8" s="19" t="s">
        <v>1</v>
      </c>
      <c r="C8" s="19" t="s">
        <v>6</v>
      </c>
      <c r="D8" s="19" t="s">
        <v>2</v>
      </c>
      <c r="E8" s="19" t="s">
        <v>7</v>
      </c>
      <c r="F8" s="19" t="s">
        <v>3</v>
      </c>
      <c r="G8" s="19" t="s">
        <v>89</v>
      </c>
      <c r="H8" s="19" t="s">
        <v>90</v>
      </c>
      <c r="I8" s="56"/>
    </row>
    <row r="9" spans="1:9" s="3" customFormat="1" ht="15.6" x14ac:dyDescent="0.3">
      <c r="A9" s="45" t="s">
        <v>69</v>
      </c>
      <c r="B9" s="115" t="s">
        <v>8</v>
      </c>
      <c r="C9" s="115"/>
      <c r="D9" s="115"/>
      <c r="E9" s="115"/>
      <c r="F9" s="115"/>
      <c r="G9" s="115"/>
      <c r="H9" s="115"/>
      <c r="I9" s="57"/>
    </row>
    <row r="10" spans="1:9" ht="124.8" x14ac:dyDescent="0.3">
      <c r="A10" s="85" t="s">
        <v>11</v>
      </c>
      <c r="B10" s="86" t="s">
        <v>10</v>
      </c>
      <c r="C10" s="86" t="s">
        <v>9</v>
      </c>
      <c r="D10" s="88" t="s">
        <v>91</v>
      </c>
      <c r="E10" s="88" t="s">
        <v>82</v>
      </c>
      <c r="F10" s="86" t="s">
        <v>95</v>
      </c>
      <c r="G10" s="89">
        <f>график!E12+график!F12+график!G12+график!H12+график!I12+график!J12+график!K12+график!L12+график!M12+график!N12+график!O12+график!P12+график!Q12+график!R12+график!S12+график!T12+график!U12+график!V12+график!W12+график!X12+график!Y12*график!Y32</f>
        <v>574445.77033752843</v>
      </c>
      <c r="H10" s="90">
        <f>G10*1.2</f>
        <v>689334.92440503405</v>
      </c>
    </row>
    <row r="11" spans="1:9" ht="15.75" hidden="1" customHeight="1" x14ac:dyDescent="0.3">
      <c r="A11" s="112"/>
      <c r="B11" s="117"/>
      <c r="C11" s="117"/>
      <c r="D11" s="88"/>
      <c r="E11" s="113"/>
      <c r="F11" s="117"/>
      <c r="G11" s="89"/>
      <c r="H11" s="90">
        <f t="shared" ref="H11:H14" si="0">G11*1.2</f>
        <v>0</v>
      </c>
    </row>
    <row r="12" spans="1:9" ht="15.75" hidden="1" customHeight="1" x14ac:dyDescent="0.3">
      <c r="A12" s="112"/>
      <c r="B12" s="117"/>
      <c r="C12" s="117"/>
      <c r="D12" s="88"/>
      <c r="E12" s="113"/>
      <c r="F12" s="117"/>
      <c r="G12" s="89"/>
      <c r="H12" s="90">
        <f t="shared" si="0"/>
        <v>0</v>
      </c>
    </row>
    <row r="13" spans="1:9" ht="15.75" hidden="1" customHeight="1" x14ac:dyDescent="0.3">
      <c r="A13" s="112"/>
      <c r="B13" s="117"/>
      <c r="C13" s="117"/>
      <c r="D13" s="88"/>
      <c r="E13" s="113"/>
      <c r="F13" s="117"/>
      <c r="G13" s="89"/>
      <c r="H13" s="90">
        <f t="shared" si="0"/>
        <v>0</v>
      </c>
    </row>
    <row r="14" spans="1:9" ht="112.5" customHeight="1" x14ac:dyDescent="0.3">
      <c r="A14" s="85" t="s">
        <v>12</v>
      </c>
      <c r="B14" s="86" t="s">
        <v>13</v>
      </c>
      <c r="C14" s="86" t="s">
        <v>14</v>
      </c>
      <c r="D14" s="88" t="s">
        <v>92</v>
      </c>
      <c r="E14" s="88" t="s">
        <v>82</v>
      </c>
      <c r="F14" s="86" t="s">
        <v>96</v>
      </c>
      <c r="G14" s="89">
        <f>график!Y12*график!Y33+график!Z12+график!AA12+график!AB12+график!AC12+график!AD12+график!AE12</f>
        <v>229444.7296624716</v>
      </c>
      <c r="H14" s="90">
        <f t="shared" si="0"/>
        <v>275333.67559496593</v>
      </c>
    </row>
    <row r="15" spans="1:9" ht="15.6" hidden="1" x14ac:dyDescent="0.3">
      <c r="A15" s="112"/>
      <c r="B15" s="117"/>
      <c r="C15" s="117"/>
      <c r="D15" s="88"/>
      <c r="E15" s="113"/>
      <c r="F15" s="116"/>
      <c r="G15" s="87"/>
      <c r="H15" s="114"/>
    </row>
    <row r="16" spans="1:9" ht="15.6" hidden="1" x14ac:dyDescent="0.3">
      <c r="A16" s="112"/>
      <c r="B16" s="117"/>
      <c r="C16" s="117"/>
      <c r="D16" s="88"/>
      <c r="E16" s="113"/>
      <c r="F16" s="116"/>
      <c r="G16" s="87"/>
      <c r="H16" s="114"/>
    </row>
    <row r="17" spans="1:9" ht="15.6" hidden="1" x14ac:dyDescent="0.3">
      <c r="A17" s="112"/>
      <c r="B17" s="117"/>
      <c r="C17" s="117"/>
      <c r="D17" s="88"/>
      <c r="E17" s="113"/>
      <c r="F17" s="116"/>
      <c r="G17" s="87"/>
      <c r="H17" s="114"/>
    </row>
    <row r="18" spans="1:9" s="3" customFormat="1" ht="15.6" x14ac:dyDescent="0.3">
      <c r="A18" s="43"/>
      <c r="B18" s="19"/>
      <c r="C18" s="19"/>
      <c r="D18" s="21"/>
      <c r="E18" s="44"/>
      <c r="F18" s="21"/>
      <c r="G18" s="22">
        <f>SUM(G10:G17)</f>
        <v>803890.5</v>
      </c>
      <c r="H18" s="22">
        <f>SUM(H10:H17)</f>
        <v>964668.6</v>
      </c>
      <c r="I18" s="57"/>
    </row>
    <row r="19" spans="1:9" s="3" customFormat="1" ht="15.6" x14ac:dyDescent="0.3">
      <c r="A19" s="45" t="s">
        <v>4</v>
      </c>
      <c r="B19" s="115" t="s">
        <v>15</v>
      </c>
      <c r="C19" s="115"/>
      <c r="D19" s="115"/>
      <c r="E19" s="115"/>
      <c r="F19" s="115"/>
      <c r="G19" s="115"/>
      <c r="H19" s="115"/>
      <c r="I19" s="57"/>
    </row>
    <row r="20" spans="1:9" ht="109.2" x14ac:dyDescent="0.3">
      <c r="A20" s="85" t="s">
        <v>18</v>
      </c>
      <c r="B20" s="86" t="s">
        <v>16</v>
      </c>
      <c r="C20" s="86" t="s">
        <v>17</v>
      </c>
      <c r="D20" s="88" t="s">
        <v>93</v>
      </c>
      <c r="E20" s="88" t="s">
        <v>19</v>
      </c>
      <c r="F20" s="86" t="s">
        <v>97</v>
      </c>
      <c r="G20" s="95">
        <f>график!E14+график!F14+график!G14+график!H14+график!I14+график!J14+график!K14+график!L14+график!M14+график!N14+график!O14+график!P14+график!Q14*график!Q32</f>
        <v>272677.78064492095</v>
      </c>
      <c r="H20" s="90">
        <f>G20*1.2</f>
        <v>327213.33677390515</v>
      </c>
    </row>
    <row r="21" spans="1:9" ht="78" x14ac:dyDescent="0.3">
      <c r="A21" s="85" t="s">
        <v>22</v>
      </c>
      <c r="B21" s="86" t="s">
        <v>20</v>
      </c>
      <c r="C21" s="86" t="s">
        <v>21</v>
      </c>
      <c r="D21" s="88" t="s">
        <v>94</v>
      </c>
      <c r="E21" s="88" t="s">
        <v>19</v>
      </c>
      <c r="F21" s="86" t="s">
        <v>98</v>
      </c>
      <c r="G21" s="95">
        <f>график!Q14*график!Q33+график!R14+график!S14+график!T14+график!U14+график!V14+график!W14+график!X14+график!Y14+график!Z14+график!AA14+график!AB14+график!AC14+график!AD14+график!AE14</f>
        <v>446817.0193550791</v>
      </c>
      <c r="H21" s="90">
        <f>G21*1.2</f>
        <v>536180.42322609492</v>
      </c>
    </row>
    <row r="22" spans="1:9" ht="15.6" hidden="1" x14ac:dyDescent="0.3">
      <c r="A22" s="112"/>
      <c r="B22" s="117"/>
      <c r="C22" s="117"/>
      <c r="D22" s="88"/>
      <c r="E22" s="113"/>
      <c r="F22" s="116"/>
      <c r="G22" s="87"/>
      <c r="H22" s="114"/>
    </row>
    <row r="23" spans="1:9" ht="15.6" hidden="1" x14ac:dyDescent="0.3">
      <c r="A23" s="112"/>
      <c r="B23" s="117"/>
      <c r="C23" s="117"/>
      <c r="D23" s="88"/>
      <c r="E23" s="113"/>
      <c r="F23" s="116"/>
      <c r="G23" s="87"/>
      <c r="H23" s="114"/>
    </row>
    <row r="24" spans="1:9" ht="15.6" hidden="1" x14ac:dyDescent="0.3">
      <c r="A24" s="112"/>
      <c r="B24" s="117"/>
      <c r="C24" s="117"/>
      <c r="D24" s="88"/>
      <c r="E24" s="113"/>
      <c r="F24" s="116"/>
      <c r="G24" s="87"/>
      <c r="H24" s="114"/>
    </row>
    <row r="25" spans="1:9" ht="15.6" hidden="1" x14ac:dyDescent="0.3">
      <c r="A25" s="112"/>
      <c r="B25" s="117"/>
      <c r="C25" s="117"/>
      <c r="D25" s="88"/>
      <c r="E25" s="113"/>
      <c r="F25" s="116"/>
      <c r="G25" s="87"/>
      <c r="H25" s="114"/>
    </row>
    <row r="26" spans="1:9" s="3" customFormat="1" ht="15.6" x14ac:dyDescent="0.3">
      <c r="A26" s="43"/>
      <c r="B26" s="19"/>
      <c r="C26" s="19"/>
      <c r="D26" s="21"/>
      <c r="E26" s="21"/>
      <c r="F26" s="21"/>
      <c r="G26" s="22">
        <f>SUM(G20:G25)</f>
        <v>719494.8</v>
      </c>
      <c r="H26" s="22">
        <f>SUM(H20:H25)</f>
        <v>863393.76</v>
      </c>
      <c r="I26" s="57"/>
    </row>
    <row r="27" spans="1:9" s="3" customFormat="1" ht="15.6" x14ac:dyDescent="0.3">
      <c r="A27" s="18"/>
      <c r="B27" s="18"/>
      <c r="C27" s="18"/>
      <c r="D27" s="18"/>
      <c r="E27" s="21" t="s">
        <v>5</v>
      </c>
      <c r="F27" s="21"/>
      <c r="G27" s="22">
        <f>G18+G26</f>
        <v>1523385.3</v>
      </c>
      <c r="H27" s="22">
        <f>H18+H26</f>
        <v>1828062.3599999999</v>
      </c>
      <c r="I27" s="57"/>
    </row>
    <row r="29" spans="1:9" s="46" customFormat="1" ht="15.6" x14ac:dyDescent="0.3">
      <c r="B29" s="111"/>
      <c r="C29" s="111"/>
      <c r="D29" s="111"/>
      <c r="E29" s="111"/>
      <c r="F29" s="111"/>
      <c r="G29" s="111"/>
      <c r="H29" s="111"/>
      <c r="I29" s="58"/>
    </row>
    <row r="30" spans="1:9" s="46" customFormat="1" ht="18" x14ac:dyDescent="0.35">
      <c r="A30" s="109" t="s">
        <v>102</v>
      </c>
      <c r="B30" s="110"/>
      <c r="C30" s="110"/>
      <c r="D30" s="110"/>
      <c r="E30" s="110"/>
      <c r="F30" s="110"/>
      <c r="G30" s="110"/>
      <c r="H30" s="110"/>
      <c r="I30" s="58"/>
    </row>
    <row r="31" spans="1:9" s="47" customFormat="1" ht="15.6" x14ac:dyDescent="0.3">
      <c r="B31" s="48"/>
      <c r="D31" s="49"/>
      <c r="F31" s="111"/>
      <c r="G31" s="111"/>
      <c r="H31" s="111"/>
      <c r="I31" s="59"/>
    </row>
    <row r="32" spans="1:9" s="46" customFormat="1" ht="15.6" x14ac:dyDescent="0.3">
      <c r="D32" s="50"/>
      <c r="I32" s="58"/>
    </row>
    <row r="33" spans="2:9" s="46" customFormat="1" ht="15.6" x14ac:dyDescent="0.3">
      <c r="D33" s="50"/>
      <c r="F33" s="110"/>
      <c r="G33" s="110"/>
      <c r="H33" s="110"/>
      <c r="I33" s="58"/>
    </row>
    <row r="34" spans="2:9" s="46" customFormat="1" ht="15.6" x14ac:dyDescent="0.3">
      <c r="D34" s="50"/>
      <c r="I34" s="58"/>
    </row>
    <row r="35" spans="2:9" s="46" customFormat="1" ht="15.6" x14ac:dyDescent="0.3">
      <c r="D35" s="50"/>
      <c r="I35" s="58"/>
    </row>
    <row r="36" spans="2:9" s="46" customFormat="1" ht="15.6" x14ac:dyDescent="0.3">
      <c r="B36" s="50"/>
      <c r="D36" s="50"/>
      <c r="F36" s="110"/>
      <c r="G36" s="110"/>
      <c r="H36" s="110"/>
      <c r="I36" s="58"/>
    </row>
    <row r="37" spans="2:9" s="6" customFormat="1" ht="13.8" x14ac:dyDescent="0.25">
      <c r="I37" s="60"/>
    </row>
  </sheetData>
  <mergeCells count="31">
    <mergeCell ref="F36:H36"/>
    <mergeCell ref="A24:A25"/>
    <mergeCell ref="E24:E25"/>
    <mergeCell ref="H24:H25"/>
    <mergeCell ref="B9:H9"/>
    <mergeCell ref="F22:F23"/>
    <mergeCell ref="H22:H23"/>
    <mergeCell ref="H15:H17"/>
    <mergeCell ref="F15:F17"/>
    <mergeCell ref="E15:E17"/>
    <mergeCell ref="B15:B17"/>
    <mergeCell ref="C15:C17"/>
    <mergeCell ref="B19:H19"/>
    <mergeCell ref="E11:E13"/>
    <mergeCell ref="B11:B13"/>
    <mergeCell ref="B22:B23"/>
    <mergeCell ref="A6:H6"/>
    <mergeCell ref="A30:H30"/>
    <mergeCell ref="B29:H29"/>
    <mergeCell ref="F31:H31"/>
    <mergeCell ref="F33:H33"/>
    <mergeCell ref="C22:C23"/>
    <mergeCell ref="E22:E23"/>
    <mergeCell ref="C11:C13"/>
    <mergeCell ref="A11:A13"/>
    <mergeCell ref="F11:F13"/>
    <mergeCell ref="A22:A23"/>
    <mergeCell ref="F24:F25"/>
    <mergeCell ref="A15:A17"/>
    <mergeCell ref="C24:C25"/>
    <mergeCell ref="B24:B25"/>
  </mergeCells>
  <pageMargins left="0.70866141732283472" right="0.70866141732283472" top="0.74803149606299213" bottom="0.35433070866141736" header="0.31496062992125984" footer="0.31496062992125984"/>
  <pageSetup paperSize="9" scale="55" orientation="landscape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M15" sqref="M15"/>
    </sheetView>
  </sheetViews>
  <sheetFormatPr defaultColWidth="9.109375" defaultRowHeight="13.8" x14ac:dyDescent="0.25"/>
  <cols>
    <col min="1" max="1" width="32.5546875" style="10" customWidth="1"/>
    <col min="2" max="2" width="12.109375" style="6" customWidth="1"/>
    <col min="3" max="16" width="8.88671875" style="6" customWidth="1"/>
    <col min="17" max="16384" width="9.109375" style="6"/>
  </cols>
  <sheetData>
    <row r="1" spans="1:16" x14ac:dyDescent="0.25">
      <c r="P1" s="52" t="s">
        <v>70</v>
      </c>
    </row>
    <row r="4" spans="1:16" x14ac:dyDescent="0.25">
      <c r="A4" s="13" t="s">
        <v>62</v>
      </c>
    </row>
    <row r="6" spans="1:16" x14ac:dyDescent="0.25">
      <c r="A6" s="11" t="s">
        <v>25</v>
      </c>
      <c r="B6" s="12" t="s">
        <v>27</v>
      </c>
      <c r="C6" s="12" t="s">
        <v>29</v>
      </c>
      <c r="D6" s="12" t="s">
        <v>30</v>
      </c>
      <c r="E6" s="12" t="s">
        <v>31</v>
      </c>
      <c r="F6" s="12" t="s">
        <v>32</v>
      </c>
      <c r="G6" s="12" t="s">
        <v>33</v>
      </c>
      <c r="H6" s="12" t="s">
        <v>34</v>
      </c>
      <c r="I6" s="12" t="s">
        <v>35</v>
      </c>
      <c r="J6" s="12" t="s">
        <v>36</v>
      </c>
      <c r="K6" s="12" t="s">
        <v>37</v>
      </c>
      <c r="L6" s="12" t="s">
        <v>38</v>
      </c>
      <c r="M6" s="12" t="s">
        <v>39</v>
      </c>
      <c r="N6" s="12" t="s">
        <v>40</v>
      </c>
      <c r="O6" s="12" t="s">
        <v>41</v>
      </c>
      <c r="P6" s="12" t="s">
        <v>42</v>
      </c>
    </row>
    <row r="7" spans="1:16" ht="27.6" x14ac:dyDescent="0.25">
      <c r="A7" s="14" t="s">
        <v>24</v>
      </c>
      <c r="B7" s="5" t="s">
        <v>26</v>
      </c>
      <c r="C7" s="71">
        <v>1.0429999999999999</v>
      </c>
      <c r="D7" s="51">
        <v>1.04</v>
      </c>
      <c r="E7" s="51">
        <v>1.04</v>
      </c>
      <c r="F7" s="51">
        <v>1.04</v>
      </c>
      <c r="G7" s="51">
        <v>1.04</v>
      </c>
      <c r="H7" s="51">
        <v>1.04</v>
      </c>
      <c r="I7" s="51">
        <v>1.04</v>
      </c>
      <c r="J7" s="51">
        <v>1.04</v>
      </c>
      <c r="K7" s="51">
        <v>1.04</v>
      </c>
      <c r="L7" s="51">
        <v>1.04</v>
      </c>
      <c r="M7" s="51">
        <v>1.04</v>
      </c>
      <c r="N7" s="51">
        <v>1.04</v>
      </c>
      <c r="O7" s="51">
        <v>1.04</v>
      </c>
      <c r="P7" s="51">
        <v>1.04</v>
      </c>
    </row>
    <row r="8" spans="1:16" ht="27.6" x14ac:dyDescent="0.25">
      <c r="A8" s="14" t="s">
        <v>24</v>
      </c>
      <c r="B8" s="7" t="s">
        <v>61</v>
      </c>
      <c r="C8" s="72">
        <f t="shared" ref="C8:L8" si="0">C7</f>
        <v>1.0429999999999999</v>
      </c>
      <c r="D8" s="8">
        <f t="shared" si="0"/>
        <v>1.04</v>
      </c>
      <c r="E8" s="8">
        <f t="shared" si="0"/>
        <v>1.04</v>
      </c>
      <c r="F8" s="8">
        <f t="shared" si="0"/>
        <v>1.04</v>
      </c>
      <c r="G8" s="8">
        <f t="shared" si="0"/>
        <v>1.04</v>
      </c>
      <c r="H8" s="8">
        <f t="shared" si="0"/>
        <v>1.04</v>
      </c>
      <c r="I8" s="8">
        <f t="shared" si="0"/>
        <v>1.04</v>
      </c>
      <c r="J8" s="8">
        <f t="shared" si="0"/>
        <v>1.04</v>
      </c>
      <c r="K8" s="8">
        <f t="shared" si="0"/>
        <v>1.04</v>
      </c>
      <c r="L8" s="8">
        <f t="shared" si="0"/>
        <v>1.04</v>
      </c>
      <c r="M8" s="8">
        <f>M7</f>
        <v>1.04</v>
      </c>
      <c r="N8" s="8">
        <f>N7</f>
        <v>1.04</v>
      </c>
      <c r="O8" s="8">
        <f>O7</f>
        <v>1.04</v>
      </c>
      <c r="P8" s="8">
        <f>P7</f>
        <v>1.04</v>
      </c>
    </row>
    <row r="9" spans="1:16" ht="27.6" x14ac:dyDescent="0.25">
      <c r="A9" s="14" t="s">
        <v>80</v>
      </c>
      <c r="B9" s="7" t="s">
        <v>79</v>
      </c>
      <c r="C9" s="73">
        <f>C8</f>
        <v>1.0429999999999999</v>
      </c>
      <c r="D9" s="9">
        <f t="shared" ref="D9:I9" si="1">C9*D8</f>
        <v>1.0847199999999999</v>
      </c>
      <c r="E9" s="9">
        <f t="shared" si="1"/>
        <v>1.1281087999999999</v>
      </c>
      <c r="F9" s="9">
        <f t="shared" si="1"/>
        <v>1.1732331519999999</v>
      </c>
      <c r="G9" s="9">
        <f t="shared" si="1"/>
        <v>1.22016247808</v>
      </c>
      <c r="H9" s="9">
        <f t="shared" si="1"/>
        <v>1.2689689772032</v>
      </c>
      <c r="I9" s="9">
        <f t="shared" si="1"/>
        <v>1.319727736291328</v>
      </c>
      <c r="J9" s="9">
        <f>I9*J8</f>
        <v>1.3725168457429813</v>
      </c>
      <c r="K9" s="9">
        <f t="shared" ref="K9:P9" si="2">J9*K8</f>
        <v>1.4274175195727006</v>
      </c>
      <c r="L9" s="9">
        <f t="shared" si="2"/>
        <v>1.4845142203556088</v>
      </c>
      <c r="M9" s="9">
        <f t="shared" si="2"/>
        <v>1.5438947891698331</v>
      </c>
      <c r="N9" s="9">
        <f t="shared" si="2"/>
        <v>1.6056505807366266</v>
      </c>
      <c r="O9" s="9">
        <f t="shared" si="2"/>
        <v>1.6698766039660917</v>
      </c>
      <c r="P9" s="9">
        <f t="shared" si="2"/>
        <v>1.7366716681247354</v>
      </c>
    </row>
    <row r="11" spans="1:16" x14ac:dyDescent="0.25">
      <c r="A11" s="11" t="s">
        <v>25</v>
      </c>
      <c r="B11" s="12" t="s">
        <v>27</v>
      </c>
      <c r="C11" s="12" t="s">
        <v>43</v>
      </c>
      <c r="D11" s="12" t="s">
        <v>44</v>
      </c>
      <c r="E11" s="12" t="s">
        <v>45</v>
      </c>
      <c r="F11" s="12" t="s">
        <v>46</v>
      </c>
      <c r="G11" s="12" t="s">
        <v>47</v>
      </c>
      <c r="H11" s="12" t="s">
        <v>48</v>
      </c>
      <c r="I11" s="12" t="s">
        <v>49</v>
      </c>
      <c r="J11" s="12" t="s">
        <v>50</v>
      </c>
      <c r="K11" s="12" t="s">
        <v>51</v>
      </c>
      <c r="L11" s="12" t="s">
        <v>52</v>
      </c>
      <c r="M11" s="12" t="s">
        <v>53</v>
      </c>
      <c r="N11" s="12" t="s">
        <v>54</v>
      </c>
      <c r="O11" s="12" t="s">
        <v>55</v>
      </c>
      <c r="P11" s="12" t="s">
        <v>56</v>
      </c>
    </row>
    <row r="12" spans="1:16" ht="27.6" x14ac:dyDescent="0.25">
      <c r="A12" s="14" t="s">
        <v>24</v>
      </c>
      <c r="B12" s="5" t="s">
        <v>26</v>
      </c>
      <c r="C12" s="51">
        <v>1.04</v>
      </c>
      <c r="D12" s="51">
        <v>1.04</v>
      </c>
      <c r="E12" s="51">
        <v>1.04</v>
      </c>
      <c r="F12" s="51">
        <v>1.04</v>
      </c>
      <c r="G12" s="51">
        <v>1.04</v>
      </c>
      <c r="H12" s="51">
        <v>1.04</v>
      </c>
      <c r="I12" s="51">
        <v>1.04</v>
      </c>
      <c r="J12" s="51">
        <v>1.04</v>
      </c>
      <c r="K12" s="51">
        <v>1.04</v>
      </c>
      <c r="L12" s="51">
        <v>1.04</v>
      </c>
      <c r="M12" s="51">
        <v>1.04</v>
      </c>
      <c r="N12" s="51">
        <v>1.04</v>
      </c>
      <c r="O12" s="51">
        <v>1.04</v>
      </c>
      <c r="P12" s="51">
        <v>1.04</v>
      </c>
    </row>
    <row r="13" spans="1:16" ht="27.6" x14ac:dyDescent="0.25">
      <c r="A13" s="14" t="s">
        <v>24</v>
      </c>
      <c r="B13" s="7" t="s">
        <v>61</v>
      </c>
      <c r="C13" s="8">
        <f t="shared" ref="C13:P13" si="3">C12</f>
        <v>1.04</v>
      </c>
      <c r="D13" s="8">
        <f t="shared" si="3"/>
        <v>1.04</v>
      </c>
      <c r="E13" s="8">
        <f t="shared" si="3"/>
        <v>1.04</v>
      </c>
      <c r="F13" s="8">
        <f t="shared" si="3"/>
        <v>1.04</v>
      </c>
      <c r="G13" s="8">
        <f t="shared" si="3"/>
        <v>1.04</v>
      </c>
      <c r="H13" s="8">
        <f t="shared" si="3"/>
        <v>1.04</v>
      </c>
      <c r="I13" s="8">
        <f t="shared" si="3"/>
        <v>1.04</v>
      </c>
      <c r="J13" s="8">
        <f t="shared" si="3"/>
        <v>1.04</v>
      </c>
      <c r="K13" s="8">
        <f t="shared" si="3"/>
        <v>1.04</v>
      </c>
      <c r="L13" s="8">
        <f t="shared" si="3"/>
        <v>1.04</v>
      </c>
      <c r="M13" s="8">
        <f t="shared" si="3"/>
        <v>1.04</v>
      </c>
      <c r="N13" s="8">
        <f t="shared" si="3"/>
        <v>1.04</v>
      </c>
      <c r="O13" s="8">
        <f t="shared" si="3"/>
        <v>1.04</v>
      </c>
      <c r="P13" s="8">
        <f t="shared" si="3"/>
        <v>1.04</v>
      </c>
    </row>
    <row r="14" spans="1:16" ht="27.6" x14ac:dyDescent="0.25">
      <c r="A14" s="14" t="s">
        <v>80</v>
      </c>
      <c r="B14" s="7" t="s">
        <v>79</v>
      </c>
      <c r="C14" s="9">
        <f>P9*C13</f>
        <v>1.806138534849725</v>
      </c>
      <c r="D14" s="9">
        <f>C14*D13</f>
        <v>1.8783840762437141</v>
      </c>
      <c r="E14" s="9">
        <f>D14*E13</f>
        <v>1.9535194392934627</v>
      </c>
      <c r="F14" s="9">
        <f t="shared" ref="F14:K14" si="4">E14*F13</f>
        <v>2.0316602168652014</v>
      </c>
      <c r="G14" s="9">
        <f t="shared" si="4"/>
        <v>2.1129266255398096</v>
      </c>
      <c r="H14" s="9">
        <f t="shared" si="4"/>
        <v>2.1974436905614021</v>
      </c>
      <c r="I14" s="9">
        <f t="shared" si="4"/>
        <v>2.2853414381838584</v>
      </c>
      <c r="J14" s="9">
        <f t="shared" si="4"/>
        <v>2.3767550957112129</v>
      </c>
      <c r="K14" s="9">
        <f t="shared" si="4"/>
        <v>2.4718252995396615</v>
      </c>
      <c r="L14" s="9">
        <f t="shared" ref="L14" si="5">K14*L13</f>
        <v>2.5706983115212481</v>
      </c>
      <c r="M14" s="9">
        <f>L14*M13</f>
        <v>2.6735262439820979</v>
      </c>
      <c r="N14" s="9">
        <f t="shared" ref="N14" si="6">M14*N13</f>
        <v>2.7804672937413821</v>
      </c>
      <c r="O14" s="9">
        <f t="shared" ref="O14" si="7">N14*O13</f>
        <v>2.8916859854910375</v>
      </c>
      <c r="P14" s="9">
        <f t="shared" ref="P14" si="8">O14*P13</f>
        <v>3.0073534249106793</v>
      </c>
    </row>
    <row r="16" spans="1:16" hidden="1" x14ac:dyDescent="0.25">
      <c r="A16" s="11" t="s">
        <v>25</v>
      </c>
      <c r="B16" s="12" t="s">
        <v>27</v>
      </c>
      <c r="C16" s="12" t="s">
        <v>57</v>
      </c>
      <c r="D16" s="12" t="s">
        <v>58</v>
      </c>
      <c r="E16" s="12" t="s">
        <v>59</v>
      </c>
      <c r="F16" s="12" t="s">
        <v>60</v>
      </c>
      <c r="G16" s="12" t="s">
        <v>73</v>
      </c>
      <c r="H16" s="12" t="s">
        <v>74</v>
      </c>
      <c r="I16" s="12" t="s">
        <v>75</v>
      </c>
      <c r="J16" s="12" t="s">
        <v>76</v>
      </c>
      <c r="K16" s="12" t="s">
        <v>77</v>
      </c>
      <c r="L16" s="12" t="s">
        <v>78</v>
      </c>
    </row>
    <row r="17" spans="1:16" ht="27.6" hidden="1" x14ac:dyDescent="0.25">
      <c r="A17" s="14" t="s">
        <v>24</v>
      </c>
      <c r="B17" s="5" t="s">
        <v>26</v>
      </c>
      <c r="C17" s="51">
        <v>1.04</v>
      </c>
      <c r="D17" s="51">
        <v>1.04</v>
      </c>
      <c r="E17" s="51">
        <v>1.04</v>
      </c>
      <c r="F17" s="51">
        <v>1.04</v>
      </c>
      <c r="G17" s="51">
        <v>1.04</v>
      </c>
      <c r="H17" s="51">
        <v>1.04</v>
      </c>
      <c r="I17" s="51">
        <v>1.04</v>
      </c>
      <c r="J17" s="51">
        <v>1.04</v>
      </c>
      <c r="K17" s="51">
        <v>1.04</v>
      </c>
      <c r="L17" s="51">
        <v>1.04</v>
      </c>
    </row>
    <row r="18" spans="1:16" ht="27.6" hidden="1" x14ac:dyDescent="0.25">
      <c r="A18" s="14" t="s">
        <v>24</v>
      </c>
      <c r="B18" s="7" t="s">
        <v>61</v>
      </c>
      <c r="C18" s="8">
        <f t="shared" ref="C18:F18" si="9">C17</f>
        <v>1.04</v>
      </c>
      <c r="D18" s="8">
        <f t="shared" si="9"/>
        <v>1.04</v>
      </c>
      <c r="E18" s="8">
        <f t="shared" si="9"/>
        <v>1.04</v>
      </c>
      <c r="F18" s="8">
        <f t="shared" si="9"/>
        <v>1.04</v>
      </c>
      <c r="G18" s="8">
        <f t="shared" ref="G18:L18" si="10">G17</f>
        <v>1.04</v>
      </c>
      <c r="H18" s="8">
        <f t="shared" si="10"/>
        <v>1.04</v>
      </c>
      <c r="I18" s="8">
        <f t="shared" si="10"/>
        <v>1.04</v>
      </c>
      <c r="J18" s="8">
        <f t="shared" si="10"/>
        <v>1.04</v>
      </c>
      <c r="K18" s="8">
        <f t="shared" si="10"/>
        <v>1.04</v>
      </c>
      <c r="L18" s="8">
        <f t="shared" si="10"/>
        <v>1.04</v>
      </c>
    </row>
    <row r="19" spans="1:16" ht="27.6" hidden="1" x14ac:dyDescent="0.25">
      <c r="A19" s="14" t="s">
        <v>80</v>
      </c>
      <c r="B19" s="7" t="s">
        <v>79</v>
      </c>
      <c r="C19" s="9">
        <f>P14*C18</f>
        <v>3.1276475619071067</v>
      </c>
      <c r="D19" s="9">
        <f>C19*D18</f>
        <v>3.2527534643833911</v>
      </c>
      <c r="E19" s="9">
        <f t="shared" ref="E19:L19" si="11">D19*E18</f>
        <v>3.3828636029587269</v>
      </c>
      <c r="F19" s="9">
        <f t="shared" si="11"/>
        <v>3.5181781470770761</v>
      </c>
      <c r="G19" s="9">
        <f t="shared" si="11"/>
        <v>3.6589052729601592</v>
      </c>
      <c r="H19" s="9">
        <f t="shared" si="11"/>
        <v>3.8052614838785659</v>
      </c>
      <c r="I19" s="9">
        <f t="shared" si="11"/>
        <v>3.9574719432337089</v>
      </c>
      <c r="J19" s="9">
        <f t="shared" si="11"/>
        <v>4.115770820963057</v>
      </c>
      <c r="K19" s="9">
        <f t="shared" si="11"/>
        <v>4.2804016538015794</v>
      </c>
      <c r="L19" s="9">
        <f t="shared" si="11"/>
        <v>4.4516177199536431</v>
      </c>
    </row>
    <row r="22" spans="1:16" ht="30" customHeight="1" x14ac:dyDescent="0.25">
      <c r="A22" s="118" t="s">
        <v>63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</row>
    <row r="25" spans="1:16" s="13" customFormat="1" x14ac:dyDescent="0.25">
      <c r="A25" s="53" t="s">
        <v>71</v>
      </c>
      <c r="C25" s="13" t="s">
        <v>72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4"/>
  <sheetViews>
    <sheetView view="pageBreakPreview" zoomScale="70" zoomScaleNormal="100" zoomScaleSheetLayoutView="70" workbookViewId="0">
      <selection activeCell="I22" sqref="I22"/>
    </sheetView>
  </sheetViews>
  <sheetFormatPr defaultColWidth="9.109375" defaultRowHeight="13.8" outlineLevelCol="1" x14ac:dyDescent="0.25"/>
  <cols>
    <col min="1" max="1" width="2" style="6" customWidth="1"/>
    <col min="2" max="2" width="40.88671875" style="6" customWidth="1"/>
    <col min="3" max="3" width="15.88671875" style="6" customWidth="1"/>
    <col min="4" max="4" width="14.88671875" style="6" customWidth="1"/>
    <col min="5" max="21" width="11.6640625" style="6" customWidth="1"/>
    <col min="22" max="31" width="11.33203125" style="6" customWidth="1"/>
    <col min="32" max="37" width="10.88671875" style="6" hidden="1" customWidth="1" outlineLevel="1"/>
    <col min="38" max="38" width="13" style="6" bestFit="1" customWidth="1" collapsed="1"/>
    <col min="39" max="39" width="21" style="6" customWidth="1"/>
    <col min="40" max="16384" width="9.109375" style="6"/>
  </cols>
  <sheetData>
    <row r="1" spans="1:38" ht="20.399999999999999" x14ac:dyDescent="0.35">
      <c r="B1" s="74" t="s">
        <v>83</v>
      </c>
    </row>
    <row r="3" spans="1:38" ht="15" customHeight="1" x14ac:dyDescent="0.25">
      <c r="B3" s="16" t="s">
        <v>25</v>
      </c>
      <c r="C3" s="12" t="s">
        <v>27</v>
      </c>
      <c r="D3" s="12"/>
      <c r="E3" s="12" t="s">
        <v>29</v>
      </c>
      <c r="F3" s="12" t="s">
        <v>30</v>
      </c>
      <c r="G3" s="12" t="s">
        <v>31</v>
      </c>
      <c r="H3" s="12" t="s">
        <v>32</v>
      </c>
      <c r="I3" s="12" t="s">
        <v>33</v>
      </c>
      <c r="J3" s="12" t="s">
        <v>34</v>
      </c>
      <c r="K3" s="12" t="s">
        <v>35</v>
      </c>
      <c r="L3" s="12" t="s">
        <v>36</v>
      </c>
      <c r="M3" s="12" t="s">
        <v>37</v>
      </c>
      <c r="N3" s="12" t="s">
        <v>38</v>
      </c>
      <c r="O3" s="12" t="s">
        <v>39</v>
      </c>
      <c r="P3" s="12" t="s">
        <v>40</v>
      </c>
      <c r="Q3" s="12" t="s">
        <v>41</v>
      </c>
      <c r="R3" s="12" t="s">
        <v>42</v>
      </c>
      <c r="S3" s="12" t="s">
        <v>43</v>
      </c>
      <c r="T3" s="12" t="s">
        <v>44</v>
      </c>
      <c r="U3" s="12" t="s">
        <v>45</v>
      </c>
      <c r="V3" s="12" t="s">
        <v>46</v>
      </c>
      <c r="W3" s="12" t="s">
        <v>47</v>
      </c>
      <c r="X3" s="12" t="s">
        <v>48</v>
      </c>
      <c r="Y3" s="12" t="s">
        <v>49</v>
      </c>
      <c r="Z3" s="12" t="s">
        <v>50</v>
      </c>
      <c r="AA3" s="12" t="s">
        <v>51</v>
      </c>
      <c r="AB3" s="12" t="s">
        <v>52</v>
      </c>
      <c r="AC3" s="12" t="s">
        <v>53</v>
      </c>
      <c r="AD3" s="12" t="s">
        <v>54</v>
      </c>
      <c r="AE3" s="12" t="s">
        <v>55</v>
      </c>
      <c r="AF3" s="12" t="s">
        <v>56</v>
      </c>
      <c r="AG3" s="12" t="s">
        <v>57</v>
      </c>
      <c r="AH3" s="12" t="s">
        <v>58</v>
      </c>
      <c r="AI3" s="12" t="s">
        <v>59</v>
      </c>
      <c r="AJ3" s="12" t="s">
        <v>60</v>
      </c>
      <c r="AK3" s="12" t="s">
        <v>73</v>
      </c>
    </row>
    <row r="4" spans="1:38" ht="50.25" customHeight="1" x14ac:dyDescent="0.25">
      <c r="B4" s="14" t="s">
        <v>24</v>
      </c>
      <c r="C4" s="5" t="s">
        <v>26</v>
      </c>
      <c r="D4" s="51"/>
      <c r="E4" s="51">
        <f>индексы!C7</f>
        <v>1.0429999999999999</v>
      </c>
      <c r="F4" s="51">
        <f>индексы!D7</f>
        <v>1.04</v>
      </c>
      <c r="G4" s="51">
        <f>индексы!E7</f>
        <v>1.04</v>
      </c>
      <c r="H4" s="51">
        <f>индексы!F7</f>
        <v>1.04</v>
      </c>
      <c r="I4" s="51">
        <f>индексы!G7</f>
        <v>1.04</v>
      </c>
      <c r="J4" s="51">
        <f>индексы!H7</f>
        <v>1.04</v>
      </c>
      <c r="K4" s="51">
        <f>индексы!I7</f>
        <v>1.04</v>
      </c>
      <c r="L4" s="51">
        <f>индексы!J7</f>
        <v>1.04</v>
      </c>
      <c r="M4" s="51">
        <f>индексы!K7</f>
        <v>1.04</v>
      </c>
      <c r="N4" s="51">
        <f>индексы!L7</f>
        <v>1.04</v>
      </c>
      <c r="O4" s="51">
        <f>индексы!M7</f>
        <v>1.04</v>
      </c>
      <c r="P4" s="51">
        <f>индексы!N7</f>
        <v>1.04</v>
      </c>
      <c r="Q4" s="51">
        <f>индексы!O7</f>
        <v>1.04</v>
      </c>
      <c r="R4" s="51">
        <f>индексы!P7</f>
        <v>1.04</v>
      </c>
      <c r="S4" s="51">
        <f>индексы!C12</f>
        <v>1.04</v>
      </c>
      <c r="T4" s="51">
        <f>индексы!D12</f>
        <v>1.04</v>
      </c>
      <c r="U4" s="51">
        <f>индексы!E12</f>
        <v>1.04</v>
      </c>
      <c r="V4" s="51">
        <f>индексы!F12</f>
        <v>1.04</v>
      </c>
      <c r="W4" s="51">
        <f>индексы!G12</f>
        <v>1.04</v>
      </c>
      <c r="X4" s="51">
        <f>индексы!H12</f>
        <v>1.04</v>
      </c>
      <c r="Y4" s="51">
        <f>индексы!I12</f>
        <v>1.04</v>
      </c>
      <c r="Z4" s="51">
        <f>индексы!J12</f>
        <v>1.04</v>
      </c>
      <c r="AA4" s="51">
        <f>индексы!K12</f>
        <v>1.04</v>
      </c>
      <c r="AB4" s="51">
        <f>индексы!L12</f>
        <v>1.04</v>
      </c>
      <c r="AC4" s="51">
        <f>индексы!M12</f>
        <v>1.04</v>
      </c>
      <c r="AD4" s="51">
        <f>индексы!N12</f>
        <v>1.04</v>
      </c>
      <c r="AE4" s="51">
        <f>индексы!O12</f>
        <v>1.04</v>
      </c>
      <c r="AF4" s="51">
        <f>индексы!P12</f>
        <v>1.04</v>
      </c>
      <c r="AG4" s="51">
        <f>индексы!C17</f>
        <v>1.04</v>
      </c>
      <c r="AH4" s="51">
        <f>индексы!D17</f>
        <v>1.04</v>
      </c>
      <c r="AI4" s="51">
        <f>индексы!E17</f>
        <v>1.04</v>
      </c>
      <c r="AJ4" s="51">
        <f>индексы!F17</f>
        <v>1.04</v>
      </c>
      <c r="AK4" s="51">
        <f>индексы!G17</f>
        <v>1.04</v>
      </c>
    </row>
    <row r="5" spans="1:38" ht="50.25" customHeight="1" x14ac:dyDescent="0.25">
      <c r="B5" s="14" t="s">
        <v>24</v>
      </c>
      <c r="C5" s="7" t="s">
        <v>61</v>
      </c>
      <c r="D5" s="8"/>
      <c r="E5" s="8">
        <f>индексы!C8</f>
        <v>1.0429999999999999</v>
      </c>
      <c r="F5" s="8">
        <f>индексы!D8</f>
        <v>1.04</v>
      </c>
      <c r="G5" s="8">
        <f>индексы!E8</f>
        <v>1.04</v>
      </c>
      <c r="H5" s="8">
        <f>индексы!F8</f>
        <v>1.04</v>
      </c>
      <c r="I5" s="8">
        <f>индексы!G8</f>
        <v>1.04</v>
      </c>
      <c r="J5" s="8">
        <f>индексы!H8</f>
        <v>1.04</v>
      </c>
      <c r="K5" s="8">
        <f>индексы!I8</f>
        <v>1.04</v>
      </c>
      <c r="L5" s="8">
        <f>индексы!J8</f>
        <v>1.04</v>
      </c>
      <c r="M5" s="8">
        <f>индексы!K8</f>
        <v>1.04</v>
      </c>
      <c r="N5" s="8">
        <f>индексы!L8</f>
        <v>1.04</v>
      </c>
      <c r="O5" s="8">
        <f>индексы!M8</f>
        <v>1.04</v>
      </c>
      <c r="P5" s="8">
        <f>индексы!N8</f>
        <v>1.04</v>
      </c>
      <c r="Q5" s="8">
        <f>индексы!O8</f>
        <v>1.04</v>
      </c>
      <c r="R5" s="8">
        <f>индексы!P8</f>
        <v>1.04</v>
      </c>
      <c r="S5" s="8">
        <f>индексы!C13</f>
        <v>1.04</v>
      </c>
      <c r="T5" s="8">
        <f>индексы!D13</f>
        <v>1.04</v>
      </c>
      <c r="U5" s="8">
        <f>индексы!E13</f>
        <v>1.04</v>
      </c>
      <c r="V5" s="8">
        <f>индексы!F13</f>
        <v>1.04</v>
      </c>
      <c r="W5" s="8">
        <f>индексы!G13</f>
        <v>1.04</v>
      </c>
      <c r="X5" s="8">
        <f>индексы!H13</f>
        <v>1.04</v>
      </c>
      <c r="Y5" s="8">
        <f>индексы!I13</f>
        <v>1.04</v>
      </c>
      <c r="Z5" s="8">
        <f>индексы!J13</f>
        <v>1.04</v>
      </c>
      <c r="AA5" s="8">
        <f>индексы!K13</f>
        <v>1.04</v>
      </c>
      <c r="AB5" s="8">
        <f>индексы!L13</f>
        <v>1.04</v>
      </c>
      <c r="AC5" s="8">
        <f>индексы!M13</f>
        <v>1.04</v>
      </c>
      <c r="AD5" s="8">
        <f>индексы!N13</f>
        <v>1.04</v>
      </c>
      <c r="AE5" s="8">
        <f>индексы!O13</f>
        <v>1.04</v>
      </c>
      <c r="AF5" s="8">
        <f>индексы!P13</f>
        <v>1.04</v>
      </c>
      <c r="AG5" s="8">
        <f>индексы!C18</f>
        <v>1.04</v>
      </c>
      <c r="AH5" s="8">
        <f>индексы!D18</f>
        <v>1.04</v>
      </c>
      <c r="AI5" s="8">
        <f>индексы!E18</f>
        <v>1.04</v>
      </c>
      <c r="AJ5" s="8">
        <f>индексы!F18</f>
        <v>1.04</v>
      </c>
      <c r="AK5" s="8">
        <f>индексы!G18</f>
        <v>1.04</v>
      </c>
    </row>
    <row r="6" spans="1:38" ht="27.6" x14ac:dyDescent="0.25">
      <c r="B6" s="14" t="s">
        <v>80</v>
      </c>
      <c r="C6" s="7" t="s">
        <v>28</v>
      </c>
      <c r="D6" s="9"/>
      <c r="E6" s="9">
        <f>E5</f>
        <v>1.0429999999999999</v>
      </c>
      <c r="F6" s="9">
        <f>E6*F5</f>
        <v>1.0847199999999999</v>
      </c>
      <c r="G6" s="9">
        <f t="shared" ref="G6:R6" si="0">F6*G5</f>
        <v>1.1281087999999999</v>
      </c>
      <c r="H6" s="9">
        <f t="shared" si="0"/>
        <v>1.1732331519999999</v>
      </c>
      <c r="I6" s="9">
        <f t="shared" si="0"/>
        <v>1.22016247808</v>
      </c>
      <c r="J6" s="9">
        <f t="shared" si="0"/>
        <v>1.2689689772032</v>
      </c>
      <c r="K6" s="9">
        <f t="shared" si="0"/>
        <v>1.319727736291328</v>
      </c>
      <c r="L6" s="9">
        <f t="shared" si="0"/>
        <v>1.3725168457429813</v>
      </c>
      <c r="M6" s="9">
        <f t="shared" si="0"/>
        <v>1.4274175195727006</v>
      </c>
      <c r="N6" s="9">
        <f t="shared" si="0"/>
        <v>1.4845142203556088</v>
      </c>
      <c r="O6" s="9">
        <f t="shared" si="0"/>
        <v>1.5438947891698331</v>
      </c>
      <c r="P6" s="9">
        <f t="shared" si="0"/>
        <v>1.6056505807366266</v>
      </c>
      <c r="Q6" s="9">
        <f t="shared" si="0"/>
        <v>1.6698766039660917</v>
      </c>
      <c r="R6" s="9">
        <f t="shared" si="0"/>
        <v>1.7366716681247354</v>
      </c>
      <c r="S6" s="9">
        <f t="shared" ref="S6" si="1">R6*S5</f>
        <v>1.806138534849725</v>
      </c>
      <c r="T6" s="9">
        <f t="shared" ref="T6" si="2">S6*T5</f>
        <v>1.8783840762437141</v>
      </c>
      <c r="U6" s="9">
        <f t="shared" ref="U6" si="3">T6*U5</f>
        <v>1.9535194392934627</v>
      </c>
      <c r="V6" s="9">
        <f t="shared" ref="V6" si="4">U6*V5</f>
        <v>2.0316602168652014</v>
      </c>
      <c r="W6" s="9">
        <f t="shared" ref="W6" si="5">V6*W5</f>
        <v>2.1129266255398096</v>
      </c>
      <c r="X6" s="9">
        <f t="shared" ref="X6" si="6">W6*X5</f>
        <v>2.1974436905614021</v>
      </c>
      <c r="Y6" s="9">
        <f t="shared" ref="Y6" si="7">X6*Y5</f>
        <v>2.2853414381838584</v>
      </c>
      <c r="Z6" s="9">
        <f t="shared" ref="Z6" si="8">Y6*Z5</f>
        <v>2.3767550957112129</v>
      </c>
      <c r="AA6" s="9">
        <f>Z6*AA5</f>
        <v>2.4718252995396615</v>
      </c>
      <c r="AB6" s="9">
        <f>AA6*AB5</f>
        <v>2.5706983115212481</v>
      </c>
      <c r="AC6" s="9">
        <f t="shared" ref="AC6:AK6" si="9">AB6*AC5</f>
        <v>2.6735262439820979</v>
      </c>
      <c r="AD6" s="9">
        <f t="shared" si="9"/>
        <v>2.7804672937413821</v>
      </c>
      <c r="AE6" s="9">
        <f t="shared" si="9"/>
        <v>2.8916859854910375</v>
      </c>
      <c r="AF6" s="9">
        <f t="shared" si="9"/>
        <v>3.0073534249106793</v>
      </c>
      <c r="AG6" s="9">
        <f t="shared" si="9"/>
        <v>3.1276475619071067</v>
      </c>
      <c r="AH6" s="9">
        <f t="shared" si="9"/>
        <v>3.2527534643833911</v>
      </c>
      <c r="AI6" s="9">
        <f t="shared" si="9"/>
        <v>3.3828636029587269</v>
      </c>
      <c r="AJ6" s="9">
        <f t="shared" si="9"/>
        <v>3.5181781470770761</v>
      </c>
      <c r="AK6" s="9">
        <f t="shared" si="9"/>
        <v>3.6589052729601592</v>
      </c>
    </row>
    <row r="9" spans="1:38" ht="68.25" customHeight="1" x14ac:dyDescent="0.25">
      <c r="B9" s="83" t="s">
        <v>85</v>
      </c>
      <c r="C9" s="75" t="s">
        <v>68</v>
      </c>
      <c r="D9" s="75" t="s">
        <v>64</v>
      </c>
      <c r="E9" s="84">
        <v>2026</v>
      </c>
      <c r="F9" s="84">
        <f t="shared" ref="F9" si="10">E9+1</f>
        <v>2027</v>
      </c>
      <c r="G9" s="84">
        <f t="shared" ref="G9" si="11">F9+1</f>
        <v>2028</v>
      </c>
      <c r="H9" s="84">
        <f t="shared" ref="H9" si="12">G9+1</f>
        <v>2029</v>
      </c>
      <c r="I9" s="84">
        <f t="shared" ref="I9" si="13">H9+1</f>
        <v>2030</v>
      </c>
      <c r="J9" s="84">
        <f t="shared" ref="J9" si="14">I9+1</f>
        <v>2031</v>
      </c>
      <c r="K9" s="84">
        <f t="shared" ref="K9" si="15">J9+1</f>
        <v>2032</v>
      </c>
      <c r="L9" s="84">
        <f t="shared" ref="L9" si="16">K9+1</f>
        <v>2033</v>
      </c>
      <c r="M9" s="84">
        <f t="shared" ref="M9" si="17">L9+1</f>
        <v>2034</v>
      </c>
      <c r="N9" s="84">
        <f t="shared" ref="N9" si="18">M9+1</f>
        <v>2035</v>
      </c>
      <c r="O9" s="84">
        <f t="shared" ref="O9" si="19">N9+1</f>
        <v>2036</v>
      </c>
      <c r="P9" s="84">
        <f t="shared" ref="P9" si="20">O9+1</f>
        <v>2037</v>
      </c>
      <c r="Q9" s="84">
        <f t="shared" ref="Q9" si="21">P9+1</f>
        <v>2038</v>
      </c>
      <c r="R9" s="84">
        <f t="shared" ref="R9" si="22">Q9+1</f>
        <v>2039</v>
      </c>
      <c r="S9" s="84">
        <f t="shared" ref="S9" si="23">R9+1</f>
        <v>2040</v>
      </c>
      <c r="T9" s="84">
        <f t="shared" ref="T9" si="24">S9+1</f>
        <v>2041</v>
      </c>
      <c r="U9" s="84">
        <f t="shared" ref="U9" si="25">T9+1</f>
        <v>2042</v>
      </c>
      <c r="V9" s="84">
        <f t="shared" ref="V9" si="26">U9+1</f>
        <v>2043</v>
      </c>
      <c r="W9" s="84">
        <f t="shared" ref="W9" si="27">V9+1</f>
        <v>2044</v>
      </c>
      <c r="X9" s="84">
        <f t="shared" ref="X9" si="28">W9+1</f>
        <v>2045</v>
      </c>
      <c r="Y9" s="84">
        <f t="shared" ref="Y9" si="29">X9+1</f>
        <v>2046</v>
      </c>
      <c r="Z9" s="84">
        <f t="shared" ref="Z9" si="30">Y9+1</f>
        <v>2047</v>
      </c>
      <c r="AA9" s="84">
        <f t="shared" ref="AA9" si="31">Z9+1</f>
        <v>2048</v>
      </c>
      <c r="AB9" s="84">
        <f t="shared" ref="AB9" si="32">AA9+1</f>
        <v>2049</v>
      </c>
      <c r="AC9" s="84">
        <f t="shared" ref="AC9" si="33">AB9+1</f>
        <v>2050</v>
      </c>
      <c r="AD9" s="84">
        <f t="shared" ref="AD9" si="34">AC9+1</f>
        <v>2051</v>
      </c>
      <c r="AE9" s="84">
        <f t="shared" ref="AE9" si="35">AD9+1</f>
        <v>2052</v>
      </c>
      <c r="AF9" s="84">
        <f t="shared" ref="AF9" si="36">AE9+1</f>
        <v>2053</v>
      </c>
      <c r="AG9" s="25">
        <f t="shared" ref="AG9" si="37">AF9+1</f>
        <v>2054</v>
      </c>
      <c r="AH9" s="25">
        <f t="shared" ref="AH9" si="38">AG9+1</f>
        <v>2055</v>
      </c>
      <c r="AI9" s="25">
        <f t="shared" ref="AI9" si="39">AH9+1</f>
        <v>2056</v>
      </c>
      <c r="AJ9" s="25">
        <f t="shared" ref="AJ9" si="40">AI9+1</f>
        <v>2057</v>
      </c>
      <c r="AK9" s="25">
        <f t="shared" ref="AK9" si="41">AJ9+1</f>
        <v>2058</v>
      </c>
    </row>
    <row r="10" spans="1:38" s="91" customFormat="1" ht="35.25" customHeight="1" x14ac:dyDescent="0.3">
      <c r="B10" s="80" t="s">
        <v>65</v>
      </c>
      <c r="C10" s="92">
        <f>D10*1.2</f>
        <v>832155.84000000008</v>
      </c>
      <c r="D10" s="92">
        <f>SUM(E10:AE10)</f>
        <v>693463.20000000007</v>
      </c>
      <c r="E10" s="100">
        <f>'[1]питьевая вода'!D12</f>
        <v>17141.3</v>
      </c>
      <c r="F10" s="100">
        <f>'[1]питьевая вода'!E12</f>
        <v>17781.2</v>
      </c>
      <c r="G10" s="100">
        <f>'[1]питьевая вода'!F12</f>
        <v>18355.900000000001</v>
      </c>
      <c r="H10" s="100">
        <f>'[1]питьевая вода'!G12</f>
        <v>18950.3</v>
      </c>
      <c r="I10" s="100">
        <f>'[1]питьевая вода'!H12</f>
        <v>19565</v>
      </c>
      <c r="J10" s="100">
        <f>'[1]питьевая вода'!I12</f>
        <v>20201</v>
      </c>
      <c r="K10" s="100">
        <f>'[1]питьевая вода'!J12</f>
        <v>20858.900000000001</v>
      </c>
      <c r="L10" s="100">
        <f>'[1]питьевая вода'!K12</f>
        <v>21539.5</v>
      </c>
      <c r="M10" s="100">
        <f>'[1]питьевая вода'!L12</f>
        <v>22243.599999999999</v>
      </c>
      <c r="N10" s="100">
        <f>'[1]питьевая вода'!M12</f>
        <v>22972.1</v>
      </c>
      <c r="O10" s="100">
        <f>'[1]питьевая вода'!N12</f>
        <v>23725.9</v>
      </c>
      <c r="P10" s="100">
        <f>'[1]питьевая вода'!O12</f>
        <v>24506</v>
      </c>
      <c r="Q10" s="100">
        <f>'[1]питьевая вода'!P12</f>
        <v>25313.1</v>
      </c>
      <c r="R10" s="100">
        <f>'[1]питьевая вода'!Q12</f>
        <v>26148.5</v>
      </c>
      <c r="S10" s="100">
        <f>'[1]питьевая вода'!R12</f>
        <v>27013</v>
      </c>
      <c r="T10" s="100">
        <f>'[1]питьевая вода'!S12</f>
        <v>27907.8</v>
      </c>
      <c r="U10" s="100">
        <f>'[1]питьевая вода'!T12</f>
        <v>28833.9</v>
      </c>
      <c r="V10" s="100">
        <f>'[1]питьевая вода'!U12</f>
        <v>29792.6</v>
      </c>
      <c r="W10" s="100">
        <f>'[1]питьевая вода'!V12</f>
        <v>30785</v>
      </c>
      <c r="X10" s="100">
        <f>'[1]питьевая вода'!W12</f>
        <v>31812.400000000001</v>
      </c>
      <c r="Y10" s="100">
        <f>'[1]питьевая вода'!X12</f>
        <v>32876.1</v>
      </c>
      <c r="Z10" s="100">
        <f>'[1]питьевая вода'!Y12</f>
        <v>33977.4</v>
      </c>
      <c r="AA10" s="100">
        <f>'[1]питьевая вода'!Z12</f>
        <v>35117.800000000003</v>
      </c>
      <c r="AB10" s="100">
        <f>'[1]питьевая вода'!AA12</f>
        <v>36298.6</v>
      </c>
      <c r="AC10" s="100">
        <f>'[1]питьевая вода'!AB12</f>
        <v>37521.4</v>
      </c>
      <c r="AD10" s="100">
        <f>'[1]питьевая вода'!AC12</f>
        <v>38787.800000000003</v>
      </c>
      <c r="AE10" s="100">
        <f>'[1]питьевая вода'!AD12</f>
        <v>3437.1</v>
      </c>
      <c r="AF10" s="82">
        <f>'[2]питьевая вода'!AE12</f>
        <v>0</v>
      </c>
      <c r="AG10" s="82">
        <f>'[2]питьевая вода'!AF12</f>
        <v>43303.838672746657</v>
      </c>
      <c r="AH10" s="82">
        <f>'[2]питьевая вода'!AG12</f>
        <v>44712.377456015609</v>
      </c>
      <c r="AI10" s="82">
        <f>'[2]питьевая вода'!AH12</f>
        <v>46168.088558424322</v>
      </c>
      <c r="AJ10" s="82">
        <f>'[2]питьевая вода'!AI12</f>
        <v>47672.587600979175</v>
      </c>
      <c r="AK10" s="82">
        <f>'[2]питьевая вода'!AJ12</f>
        <v>49227.546487738669</v>
      </c>
      <c r="AL10" s="103">
        <f>SUM(E10:AE10)</f>
        <v>693463.20000000007</v>
      </c>
    </row>
    <row r="11" spans="1:38" s="91" customFormat="1" ht="18" x14ac:dyDescent="0.3">
      <c r="B11" s="80" t="s">
        <v>66</v>
      </c>
      <c r="C11" s="92">
        <f>D11*1.2</f>
        <v>132512.76</v>
      </c>
      <c r="D11" s="92">
        <f>SUM(E11:AE11)</f>
        <v>110427.30000000002</v>
      </c>
      <c r="E11" s="100">
        <f>'[1]техническая вода'!D12</f>
        <v>2638.8</v>
      </c>
      <c r="F11" s="100">
        <f>'[1]техническая вода'!E12</f>
        <v>2750.1</v>
      </c>
      <c r="G11" s="100">
        <f>'[1]техническая вода'!F12</f>
        <v>2843.5</v>
      </c>
      <c r="H11" s="100">
        <f>'[1]техническая вода'!G12</f>
        <v>2940.4</v>
      </c>
      <c r="I11" s="100">
        <f>'[1]техническая вода'!H12</f>
        <v>3040.9</v>
      </c>
      <c r="J11" s="100">
        <f>'[1]техническая вода'!I12</f>
        <v>3145.2</v>
      </c>
      <c r="K11" s="100">
        <f>'[1]техническая вода'!J12</f>
        <v>3253.4</v>
      </c>
      <c r="L11" s="100">
        <f>'[1]техническая вода'!K12</f>
        <v>3365.7</v>
      </c>
      <c r="M11" s="100">
        <f>'[1]техническая вода'!L12</f>
        <v>3482.2</v>
      </c>
      <c r="N11" s="100">
        <f>'[1]техническая вода'!M12</f>
        <v>3603.2</v>
      </c>
      <c r="O11" s="100">
        <f>'[1]техническая вода'!N12</f>
        <v>3728.7</v>
      </c>
      <c r="P11" s="100">
        <f>'[1]техническая вода'!O12</f>
        <v>3858.9</v>
      </c>
      <c r="Q11" s="100">
        <f>'[1]техническая вода'!P12</f>
        <v>3994.1</v>
      </c>
      <c r="R11" s="100">
        <f>'[1]техническая вода'!Q12</f>
        <v>4134.3999999999996</v>
      </c>
      <c r="S11" s="100">
        <f>'[1]техническая вода'!R12</f>
        <v>4280.1000000000004</v>
      </c>
      <c r="T11" s="100">
        <f>'[1]техническая вода'!S12</f>
        <v>4431.3</v>
      </c>
      <c r="U11" s="100">
        <f>'[1]техническая вода'!T12</f>
        <v>4588.3</v>
      </c>
      <c r="V11" s="100">
        <f>'[1]техническая вода'!U12</f>
        <v>4751.3</v>
      </c>
      <c r="W11" s="100">
        <f>'[1]техническая вода'!V12</f>
        <v>4920.5</v>
      </c>
      <c r="X11" s="100">
        <f>'[1]техническая вода'!W12</f>
        <v>5096.3</v>
      </c>
      <c r="Y11" s="100">
        <f>'[1]техническая вода'!X12</f>
        <v>5278.8</v>
      </c>
      <c r="Z11" s="100">
        <f>'[1]техническая вода'!Y12</f>
        <v>5468.3</v>
      </c>
      <c r="AA11" s="100">
        <f>'[1]техническая вода'!Z12</f>
        <v>5665.2</v>
      </c>
      <c r="AB11" s="100">
        <f>'[1]техническая вода'!AA12</f>
        <v>5869.6</v>
      </c>
      <c r="AC11" s="100">
        <f>'[1]техническая вода'!AB12</f>
        <v>6082</v>
      </c>
      <c r="AD11" s="100">
        <f>'[1]техническая вода'!AC12</f>
        <v>6302.6</v>
      </c>
      <c r="AE11" s="100">
        <f>'[1]техническая вода'!AD12</f>
        <v>913.5</v>
      </c>
      <c r="AF11" s="82">
        <f>'[2]техническая вода'!AE12</f>
        <v>0</v>
      </c>
      <c r="AG11" s="82">
        <f>'[2]техническая вода'!AF12</f>
        <v>6976.0684941223062</v>
      </c>
      <c r="AH11" s="82">
        <f>'[2]техническая вода'!AG12</f>
        <v>7215.355036721232</v>
      </c>
      <c r="AI11" s="82">
        <f>'[2]техническая вода'!AH12</f>
        <v>7463.1936413544026</v>
      </c>
      <c r="AJ11" s="82">
        <f>'[2]техническая вода'!AI12</f>
        <v>7719.8962616777635</v>
      </c>
      <c r="AK11" s="82">
        <f>'[2]техническая вода'!AJ12</f>
        <v>7985.7875008514657</v>
      </c>
    </row>
    <row r="12" spans="1:38" ht="17.399999999999999" x14ac:dyDescent="0.3">
      <c r="B12" s="36" t="s">
        <v>67</v>
      </c>
      <c r="C12" s="76">
        <f>SUM(C10:C11)</f>
        <v>964668.60000000009</v>
      </c>
      <c r="D12" s="76">
        <f>SUM(D10:D11)</f>
        <v>803890.50000000012</v>
      </c>
      <c r="E12" s="101">
        <f t="shared" ref="E12:AA12" si="42">E10+E11</f>
        <v>19780.099999999999</v>
      </c>
      <c r="F12" s="101">
        <f>F10+F11</f>
        <v>20531.3</v>
      </c>
      <c r="G12" s="101">
        <f t="shared" si="42"/>
        <v>21199.4</v>
      </c>
      <c r="H12" s="101">
        <f t="shared" si="42"/>
        <v>21890.7</v>
      </c>
      <c r="I12" s="101">
        <f t="shared" si="42"/>
        <v>22605.9</v>
      </c>
      <c r="J12" s="101">
        <f t="shared" si="42"/>
        <v>23346.2</v>
      </c>
      <c r="K12" s="101">
        <f t="shared" si="42"/>
        <v>24112.300000000003</v>
      </c>
      <c r="L12" s="101">
        <f t="shared" si="42"/>
        <v>24905.200000000001</v>
      </c>
      <c r="M12" s="101">
        <f t="shared" si="42"/>
        <v>25725.8</v>
      </c>
      <c r="N12" s="101">
        <f t="shared" si="42"/>
        <v>26575.3</v>
      </c>
      <c r="O12" s="101">
        <f t="shared" si="42"/>
        <v>27454.600000000002</v>
      </c>
      <c r="P12" s="101">
        <f t="shared" si="42"/>
        <v>28364.9</v>
      </c>
      <c r="Q12" s="101">
        <f t="shared" si="42"/>
        <v>29307.199999999997</v>
      </c>
      <c r="R12" s="101">
        <f t="shared" si="42"/>
        <v>30282.9</v>
      </c>
      <c r="S12" s="101">
        <f t="shared" si="42"/>
        <v>31293.1</v>
      </c>
      <c r="T12" s="101">
        <f t="shared" si="42"/>
        <v>32339.1</v>
      </c>
      <c r="U12" s="101">
        <f t="shared" si="42"/>
        <v>33422.200000000004</v>
      </c>
      <c r="V12" s="101">
        <f t="shared" si="42"/>
        <v>34543.9</v>
      </c>
      <c r="W12" s="101">
        <f t="shared" si="42"/>
        <v>35705.5</v>
      </c>
      <c r="X12" s="101">
        <f t="shared" si="42"/>
        <v>36908.700000000004</v>
      </c>
      <c r="Y12" s="101">
        <f t="shared" si="42"/>
        <v>38154.9</v>
      </c>
      <c r="Z12" s="101">
        <f t="shared" si="42"/>
        <v>39445.700000000004</v>
      </c>
      <c r="AA12" s="101">
        <f t="shared" si="42"/>
        <v>40783</v>
      </c>
      <c r="AB12" s="101">
        <f>AB10+AB11</f>
        <v>42168.2</v>
      </c>
      <c r="AC12" s="101">
        <f t="shared" ref="AC12:AK12" si="43">AC10+AC11</f>
        <v>43603.4</v>
      </c>
      <c r="AD12" s="101">
        <f t="shared" si="43"/>
        <v>45090.400000000001</v>
      </c>
      <c r="AE12" s="101">
        <f t="shared" si="43"/>
        <v>4350.6000000000004</v>
      </c>
      <c r="AF12" s="26">
        <f t="shared" si="43"/>
        <v>0</v>
      </c>
      <c r="AG12" s="26">
        <f t="shared" si="43"/>
        <v>50279.907166868965</v>
      </c>
      <c r="AH12" s="26">
        <f t="shared" si="43"/>
        <v>51927.732492736839</v>
      </c>
      <c r="AI12" s="26">
        <f t="shared" si="43"/>
        <v>53631.282199778725</v>
      </c>
      <c r="AJ12" s="26">
        <f t="shared" si="43"/>
        <v>55392.48386265694</v>
      </c>
      <c r="AK12" s="26">
        <f t="shared" si="43"/>
        <v>57213.333988590137</v>
      </c>
    </row>
    <row r="13" spans="1:38" s="29" customFormat="1" ht="35.25" customHeight="1" x14ac:dyDescent="0.3">
      <c r="A13" s="6"/>
      <c r="B13" s="37" t="s">
        <v>86</v>
      </c>
      <c r="C13" s="77"/>
      <c r="D13" s="27"/>
      <c r="E13" s="102">
        <f>E12</f>
        <v>19780.099999999999</v>
      </c>
      <c r="F13" s="102">
        <f>F12/E6</f>
        <v>19684.85139022052</v>
      </c>
      <c r="G13" s="102">
        <f>G12/F6</f>
        <v>19543.66103694963</v>
      </c>
      <c r="H13" s="102">
        <f t="shared" ref="H13:X13" si="44">H12/G6</f>
        <v>19404.777269710157</v>
      </c>
      <c r="I13" s="102">
        <f t="shared" si="44"/>
        <v>19268.037185502242</v>
      </c>
      <c r="J13" s="102">
        <f t="shared" si="44"/>
        <v>19133.681308358759</v>
      </c>
      <c r="K13" s="102">
        <f t="shared" si="44"/>
        <v>19001.488951403182</v>
      </c>
      <c r="L13" s="102">
        <f t="shared" si="44"/>
        <v>18871.468193877692</v>
      </c>
      <c r="M13" s="102">
        <f t="shared" si="44"/>
        <v>18743.522223272907</v>
      </c>
      <c r="N13" s="102">
        <f t="shared" si="44"/>
        <v>18617.748231053905</v>
      </c>
      <c r="O13" s="102">
        <f t="shared" si="44"/>
        <v>18493.995964163532</v>
      </c>
      <c r="P13" s="102">
        <f t="shared" si="44"/>
        <v>18372.301143170564</v>
      </c>
      <c r="Q13" s="102">
        <f t="shared" si="44"/>
        <v>18252.539096367214</v>
      </c>
      <c r="R13" s="102">
        <f t="shared" si="44"/>
        <v>18134.813032337639</v>
      </c>
      <c r="S13" s="102">
        <f t="shared" si="44"/>
        <v>18019.007607690408</v>
      </c>
      <c r="T13" s="102">
        <f t="shared" si="44"/>
        <v>17905.104938526041</v>
      </c>
      <c r="U13" s="102">
        <f t="shared" si="44"/>
        <v>17793.059695669814</v>
      </c>
      <c r="V13" s="102">
        <f t="shared" si="44"/>
        <v>17682.905685593603</v>
      </c>
      <c r="W13" s="102">
        <f t="shared" si="44"/>
        <v>17574.543077430859</v>
      </c>
      <c r="X13" s="102">
        <f t="shared" si="44"/>
        <v>17468.046241582375</v>
      </c>
      <c r="Y13" s="102">
        <f>Y12/X6</f>
        <v>17363.311817219856</v>
      </c>
      <c r="Z13" s="102">
        <f t="shared" ref="Z13:AA13" si="45">Z12/Y6</f>
        <v>17260.309265361753</v>
      </c>
      <c r="AA13" s="102">
        <f t="shared" si="45"/>
        <v>17159.10910366481</v>
      </c>
      <c r="AB13" s="102">
        <f>AB12/AA6</f>
        <v>17059.538960076654</v>
      </c>
      <c r="AC13" s="102">
        <f t="shared" ref="AC13:AK13" si="46">AC12/AB6</f>
        <v>16961.694728852512</v>
      </c>
      <c r="AD13" s="102">
        <f t="shared" si="46"/>
        <v>16865.516133045272</v>
      </c>
      <c r="AE13" s="102">
        <f t="shared" si="46"/>
        <v>1564.7010161899282</v>
      </c>
      <c r="AF13" s="28">
        <f t="shared" si="46"/>
        <v>0</v>
      </c>
      <c r="AG13" s="28">
        <f t="shared" si="46"/>
        <v>16718.988446914023</v>
      </c>
      <c r="AH13" s="28">
        <f t="shared" si="46"/>
        <v>16602.808169688247</v>
      </c>
      <c r="AI13" s="28">
        <f t="shared" si="46"/>
        <v>16487.964054769011</v>
      </c>
      <c r="AJ13" s="28">
        <f t="shared" si="46"/>
        <v>16374.436088469383</v>
      </c>
      <c r="AK13" s="28">
        <f t="shared" si="46"/>
        <v>16262.204924478689</v>
      </c>
    </row>
    <row r="14" spans="1:38" s="13" customFormat="1" ht="45" customHeight="1" x14ac:dyDescent="0.25">
      <c r="B14" s="80" t="s">
        <v>81</v>
      </c>
      <c r="C14" s="81">
        <f>D14*1.2</f>
        <v>863393.76</v>
      </c>
      <c r="D14" s="81">
        <f>SUM(E14:AE14)</f>
        <v>719494.8</v>
      </c>
      <c r="E14" s="100">
        <f>[1]водоотведение!D12</f>
        <v>18506.2</v>
      </c>
      <c r="F14" s="100">
        <f>[1]водоотведение!E12</f>
        <v>19210.3</v>
      </c>
      <c r="G14" s="100">
        <f>[1]водоотведение!F12</f>
        <v>19829.599999999999</v>
      </c>
      <c r="H14" s="100">
        <f>[1]водоотведение!G12</f>
        <v>20470.2</v>
      </c>
      <c r="I14" s="100">
        <f>[1]водоотведение!H12</f>
        <v>21133</v>
      </c>
      <c r="J14" s="100">
        <f>[1]водоотведение!I12</f>
        <v>21818.799999999999</v>
      </c>
      <c r="K14" s="100">
        <f>[1]водоотведение!J12</f>
        <v>22528.5</v>
      </c>
      <c r="L14" s="100">
        <f>[1]водоотведение!K12</f>
        <v>23262.799999999999</v>
      </c>
      <c r="M14" s="100">
        <f>[1]водоотведение!L12</f>
        <v>24022.7</v>
      </c>
      <c r="N14" s="100">
        <f>[1]водоотведение!M12</f>
        <v>24809.200000000001</v>
      </c>
      <c r="O14" s="100">
        <f>[1]водоотведение!N12</f>
        <v>25623.200000000001</v>
      </c>
      <c r="P14" s="100">
        <f>[1]водоотведение!O12</f>
        <v>26465.7</v>
      </c>
      <c r="Q14" s="100">
        <f>[1]водоотведение!P12</f>
        <v>27337.8</v>
      </c>
      <c r="R14" s="100">
        <f>[1]водоотведение!Q12</f>
        <v>28240.6</v>
      </c>
      <c r="S14" s="100">
        <f>[1]водоотведение!R12</f>
        <v>29175.1</v>
      </c>
      <c r="T14" s="100">
        <f>[1]водоотведение!S12</f>
        <v>30142.7</v>
      </c>
      <c r="U14" s="100">
        <f>[1]водоотведение!T12</f>
        <v>31144.400000000001</v>
      </c>
      <c r="V14" s="100">
        <f>[1]водоотведение!U12</f>
        <v>32181.7</v>
      </c>
      <c r="W14" s="100">
        <f>[1]водоотведение!V12</f>
        <v>33255.699999999997</v>
      </c>
      <c r="X14" s="100">
        <f>[1]водоотведение!W12</f>
        <v>34367.9</v>
      </c>
      <c r="Y14" s="100">
        <f>[1]водоотведение!X12</f>
        <v>35519.800000000003</v>
      </c>
      <c r="Z14" s="100">
        <f>[1]водоотведение!Y12</f>
        <v>36712.699999999997</v>
      </c>
      <c r="AA14" s="100">
        <f>[1]водоотведение!Z12</f>
        <v>37948.300000000003</v>
      </c>
      <c r="AB14" s="100">
        <f>[1]водоотведение!AA12</f>
        <v>39228.1</v>
      </c>
      <c r="AC14" s="100">
        <f>[1]водоотведение!AB12</f>
        <v>40553.9</v>
      </c>
      <c r="AD14" s="100">
        <f>[1]водоотведение!AC12</f>
        <v>9813</v>
      </c>
      <c r="AE14" s="100">
        <f>[1]водоотведение!AD12</f>
        <v>6192.9</v>
      </c>
      <c r="AF14" s="82">
        <f>[2]водоотведение!AE12</f>
        <v>0</v>
      </c>
      <c r="AG14" s="82">
        <f>[2]водоотведение!AF12</f>
        <v>0</v>
      </c>
      <c r="AH14" s="82">
        <f>[2]водоотведение!AG12</f>
        <v>0</v>
      </c>
      <c r="AI14" s="82">
        <f>[2]водоотведение!AH12</f>
        <v>0</v>
      </c>
      <c r="AJ14" s="82">
        <f>[2]водоотведение!AI12</f>
        <v>0</v>
      </c>
      <c r="AK14" s="82">
        <f>[2]водоотведение!AJ12</f>
        <v>0</v>
      </c>
    </row>
    <row r="15" spans="1:38" s="29" customFormat="1" ht="45" customHeight="1" x14ac:dyDescent="0.3">
      <c r="A15" s="6"/>
      <c r="B15" s="37" t="s">
        <v>86</v>
      </c>
      <c r="C15" s="30"/>
      <c r="D15" s="30"/>
      <c r="E15" s="102">
        <f>E14</f>
        <v>18506.2</v>
      </c>
      <c r="F15" s="102">
        <f>F14/E6</f>
        <v>18418.312559923299</v>
      </c>
      <c r="G15" s="102">
        <f t="shared" ref="G15:Z15" si="47">G14/F6</f>
        <v>18280.846670108414</v>
      </c>
      <c r="H15" s="102">
        <f t="shared" si="47"/>
        <v>18145.590212575244</v>
      </c>
      <c r="I15" s="102">
        <f t="shared" si="47"/>
        <v>18012.617495486524</v>
      </c>
      <c r="J15" s="106">
        <f>J14/I6</f>
        <v>17881.880808474958</v>
      </c>
      <c r="K15" s="102">
        <f t="shared" si="47"/>
        <v>17753.389093603124</v>
      </c>
      <c r="L15" s="102">
        <f t="shared" si="47"/>
        <v>17626.969078768205</v>
      </c>
      <c r="M15" s="102">
        <f t="shared" si="47"/>
        <v>17502.663136346317</v>
      </c>
      <c r="N15" s="102">
        <f t="shared" si="47"/>
        <v>17380.478843657929</v>
      </c>
      <c r="O15" s="102">
        <f t="shared" si="47"/>
        <v>17260.326407558478</v>
      </c>
      <c r="P15" s="102">
        <f t="shared" si="47"/>
        <v>17142.165506129379</v>
      </c>
      <c r="Q15" s="102">
        <f t="shared" si="47"/>
        <v>17025.995772665679</v>
      </c>
      <c r="R15" s="102">
        <f t="shared" si="47"/>
        <v>16911.78853151562</v>
      </c>
      <c r="S15" s="102">
        <f t="shared" si="47"/>
        <v>16799.43338483974</v>
      </c>
      <c r="T15" s="102">
        <f t="shared" si="47"/>
        <v>16689.029893550189</v>
      </c>
      <c r="U15" s="102">
        <f t="shared" si="47"/>
        <v>16580.421647462434</v>
      </c>
      <c r="V15" s="102">
        <f t="shared" si="47"/>
        <v>16473.703487506264</v>
      </c>
      <c r="W15" s="102">
        <f t="shared" si="47"/>
        <v>16368.731210040954</v>
      </c>
      <c r="X15" s="102">
        <f t="shared" si="47"/>
        <v>16265.543528384334</v>
      </c>
      <c r="Y15" s="102">
        <f t="shared" si="47"/>
        <v>16164.145708291355</v>
      </c>
      <c r="Z15" s="102">
        <f t="shared" si="47"/>
        <v>16064.426692046187</v>
      </c>
      <c r="AA15" s="102">
        <f>AA14/Z6</f>
        <v>15966.432582169124</v>
      </c>
      <c r="AB15" s="102">
        <f t="shared" ref="AB15" si="48">AB14/AA6</f>
        <v>15870.094058550827</v>
      </c>
      <c r="AC15" s="102">
        <f>AC14/AB6</f>
        <v>15775.441178082714</v>
      </c>
      <c r="AD15" s="102">
        <f t="shared" ref="AD15" si="49">AD14/AC6</f>
        <v>3670.4333918877023</v>
      </c>
      <c r="AE15" s="102">
        <f t="shared" ref="AE15" si="50">AE14/AD6</f>
        <v>2227.2874829133007</v>
      </c>
      <c r="AF15" s="28">
        <f t="shared" ref="AF15" si="51">AF14/AE6</f>
        <v>0</v>
      </c>
      <c r="AG15" s="28">
        <f t="shared" ref="AG15" si="52">AG14/AF6</f>
        <v>0</v>
      </c>
      <c r="AH15" s="28">
        <f t="shared" ref="AH15" si="53">AH14/AG6</f>
        <v>0</v>
      </c>
      <c r="AI15" s="28">
        <f t="shared" ref="AI15" si="54">AI14/AH6</f>
        <v>0</v>
      </c>
      <c r="AJ15" s="28">
        <f t="shared" ref="AJ15" si="55">AJ14/AI6</f>
        <v>0</v>
      </c>
      <c r="AK15" s="28">
        <f t="shared" ref="AK15" si="56">AK14/AJ6</f>
        <v>0</v>
      </c>
    </row>
    <row r="16" spans="1:38" ht="15.6" x14ac:dyDescent="0.3">
      <c r="B16" s="78" t="s">
        <v>84</v>
      </c>
      <c r="C16" s="79">
        <f>C12+C14</f>
        <v>1828062.36</v>
      </c>
      <c r="D16" s="79">
        <f>D12+D14</f>
        <v>1523385.3000000003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96"/>
      <c r="AD16" s="96"/>
      <c r="AE16" s="96"/>
    </row>
    <row r="20" spans="1:40" ht="52.8" x14ac:dyDescent="0.25">
      <c r="A20" s="67"/>
      <c r="B20" s="38" t="s">
        <v>1</v>
      </c>
      <c r="C20" s="17" t="s">
        <v>87</v>
      </c>
      <c r="D20" s="17" t="s">
        <v>88</v>
      </c>
      <c r="E20" s="4">
        <v>2026</v>
      </c>
      <c r="F20" s="4">
        <f t="shared" ref="F20:AK20" si="57">E20+1</f>
        <v>2027</v>
      </c>
      <c r="G20" s="4">
        <f t="shared" si="57"/>
        <v>2028</v>
      </c>
      <c r="H20" s="4">
        <f t="shared" si="57"/>
        <v>2029</v>
      </c>
      <c r="I20" s="4">
        <f t="shared" si="57"/>
        <v>2030</v>
      </c>
      <c r="J20" s="4">
        <f t="shared" si="57"/>
        <v>2031</v>
      </c>
      <c r="K20" s="4">
        <f t="shared" si="57"/>
        <v>2032</v>
      </c>
      <c r="L20" s="4">
        <f t="shared" si="57"/>
        <v>2033</v>
      </c>
      <c r="M20" s="4">
        <f t="shared" si="57"/>
        <v>2034</v>
      </c>
      <c r="N20" s="4">
        <f t="shared" si="57"/>
        <v>2035</v>
      </c>
      <c r="O20" s="4">
        <f t="shared" si="57"/>
        <v>2036</v>
      </c>
      <c r="P20" s="4">
        <f t="shared" si="57"/>
        <v>2037</v>
      </c>
      <c r="Q20" s="4">
        <f t="shared" si="57"/>
        <v>2038</v>
      </c>
      <c r="R20" s="4">
        <f t="shared" si="57"/>
        <v>2039</v>
      </c>
      <c r="S20" s="4">
        <f t="shared" si="57"/>
        <v>2040</v>
      </c>
      <c r="T20" s="4">
        <f t="shared" si="57"/>
        <v>2041</v>
      </c>
      <c r="U20" s="4">
        <f t="shared" si="57"/>
        <v>2042</v>
      </c>
      <c r="V20" s="4">
        <f t="shared" si="57"/>
        <v>2043</v>
      </c>
      <c r="W20" s="4">
        <f t="shared" si="57"/>
        <v>2044</v>
      </c>
      <c r="X20" s="4">
        <f t="shared" si="57"/>
        <v>2045</v>
      </c>
      <c r="Y20" s="4">
        <f t="shared" si="57"/>
        <v>2046</v>
      </c>
      <c r="Z20" s="4">
        <f t="shared" si="57"/>
        <v>2047</v>
      </c>
      <c r="AA20" s="4">
        <f t="shared" si="57"/>
        <v>2048</v>
      </c>
      <c r="AB20" s="4">
        <f t="shared" si="57"/>
        <v>2049</v>
      </c>
      <c r="AC20" s="4">
        <f t="shared" si="57"/>
        <v>2050</v>
      </c>
      <c r="AD20" s="4">
        <f t="shared" si="57"/>
        <v>2051</v>
      </c>
      <c r="AE20" s="4">
        <f t="shared" si="57"/>
        <v>2052</v>
      </c>
      <c r="AF20" s="4">
        <f t="shared" si="57"/>
        <v>2053</v>
      </c>
      <c r="AG20" s="4">
        <f t="shared" si="57"/>
        <v>2054</v>
      </c>
      <c r="AH20" s="4">
        <f t="shared" si="57"/>
        <v>2055</v>
      </c>
      <c r="AI20" s="4">
        <f t="shared" si="57"/>
        <v>2056</v>
      </c>
      <c r="AJ20" s="4">
        <f t="shared" si="57"/>
        <v>2057</v>
      </c>
      <c r="AK20" s="4">
        <f t="shared" si="57"/>
        <v>2058</v>
      </c>
    </row>
    <row r="21" spans="1:40" s="32" customFormat="1" ht="15.75" customHeight="1" x14ac:dyDescent="0.25">
      <c r="A21" s="67"/>
      <c r="B21" s="39" t="s">
        <v>8</v>
      </c>
      <c r="C21" s="2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1:40" ht="72" x14ac:dyDescent="0.35">
      <c r="A22" s="68"/>
      <c r="B22" s="40" t="str">
        <f>перечень!B10</f>
        <v>Сооружение водовод верхней зоны по адресу: Иркутская область, г. Усолье-Сибирское, от «ВОС» до проспекта Химиков</v>
      </c>
      <c r="C22" s="62">
        <v>459283.5</v>
      </c>
      <c r="D22" s="54">
        <f>C22/1.2</f>
        <v>382736.25</v>
      </c>
      <c r="E22" s="104">
        <f>E13</f>
        <v>19780.099999999999</v>
      </c>
      <c r="F22" s="104">
        <f t="shared" ref="F22:U22" si="58">F13</f>
        <v>19684.85139022052</v>
      </c>
      <c r="G22" s="104">
        <f t="shared" si="58"/>
        <v>19543.66103694963</v>
      </c>
      <c r="H22" s="104">
        <f t="shared" si="58"/>
        <v>19404.777269710157</v>
      </c>
      <c r="I22" s="104">
        <f t="shared" si="58"/>
        <v>19268.037185502242</v>
      </c>
      <c r="J22" s="104">
        <f t="shared" si="58"/>
        <v>19133.681308358759</v>
      </c>
      <c r="K22" s="104">
        <f t="shared" si="58"/>
        <v>19001.488951403182</v>
      </c>
      <c r="L22" s="104">
        <f t="shared" si="58"/>
        <v>18871.468193877692</v>
      </c>
      <c r="M22" s="104">
        <f t="shared" si="58"/>
        <v>18743.522223272907</v>
      </c>
      <c r="N22" s="104">
        <f t="shared" si="58"/>
        <v>18617.748231053905</v>
      </c>
      <c r="O22" s="104">
        <f t="shared" si="58"/>
        <v>18493.995964163532</v>
      </c>
      <c r="P22" s="104">
        <f t="shared" si="58"/>
        <v>18372.301143170564</v>
      </c>
      <c r="Q22" s="104">
        <f t="shared" si="58"/>
        <v>18252.539096367214</v>
      </c>
      <c r="R22" s="104">
        <f t="shared" si="58"/>
        <v>18134.813032337639</v>
      </c>
      <c r="S22" s="104">
        <f t="shared" si="58"/>
        <v>18019.007607690408</v>
      </c>
      <c r="T22" s="104">
        <f t="shared" si="58"/>
        <v>17905.104938526041</v>
      </c>
      <c r="U22" s="104">
        <f t="shared" si="58"/>
        <v>17793.059695669814</v>
      </c>
      <c r="V22" s="104">
        <f>V13</f>
        <v>17682.905685593603</v>
      </c>
      <c r="W22" s="104">
        <f t="shared" ref="W22:X22" si="59">W13</f>
        <v>17574.543077430859</v>
      </c>
      <c r="X22" s="104">
        <f t="shared" si="59"/>
        <v>17468.046241582375</v>
      </c>
      <c r="Y22" s="104">
        <f>Y13-6372.6</f>
        <v>10990.711817219855</v>
      </c>
      <c r="Z22" s="54"/>
      <c r="AA22" s="54"/>
      <c r="AB22" s="54"/>
      <c r="AC22" s="54"/>
      <c r="AD22" s="54"/>
      <c r="AE22" s="54"/>
      <c r="AF22" s="33"/>
      <c r="AG22" s="33"/>
      <c r="AH22" s="34"/>
      <c r="AI22" s="34"/>
      <c r="AJ22" s="34"/>
      <c r="AK22" s="34"/>
      <c r="AL22" s="70">
        <f>SUM(E22:AK22)</f>
        <v>382736.36409010092</v>
      </c>
      <c r="AM22" s="70">
        <f>AL22-D22</f>
        <v>0.11409010092029348</v>
      </c>
      <c r="AN22" s="97"/>
    </row>
    <row r="23" spans="1:40" ht="90" x14ac:dyDescent="0.35">
      <c r="A23" s="68"/>
      <c r="B23" s="40" t="str">
        <f>перечень!B14</f>
        <v>Сооружение водовод  нижней зоны по адресу: Иркутская область, г. Усолье-Сибирское, от «ВОС» до гаражного кооператива «Спутник» по ул. Коростова</v>
      </c>
      <c r="C23" s="63">
        <v>111892.15</v>
      </c>
      <c r="D23" s="54">
        <f t="shared" ref="D23" si="60">C23/1.2</f>
        <v>93243.458333333328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54"/>
      <c r="W23" s="54"/>
      <c r="X23" s="54"/>
      <c r="Y23" s="104">
        <f t="shared" ref="Y23:AD23" si="61">Y13-Y22</f>
        <v>6372.6</v>
      </c>
      <c r="Z23" s="104">
        <f t="shared" si="61"/>
        <v>17260.309265361753</v>
      </c>
      <c r="AA23" s="104">
        <f t="shared" si="61"/>
        <v>17159.10910366481</v>
      </c>
      <c r="AB23" s="104">
        <f t="shared" si="61"/>
        <v>17059.538960076654</v>
      </c>
      <c r="AC23" s="104">
        <f t="shared" si="61"/>
        <v>16961.694728852512</v>
      </c>
      <c r="AD23" s="104">
        <f t="shared" si="61"/>
        <v>16865.516133045272</v>
      </c>
      <c r="AE23" s="104">
        <f>AE13-AE22</f>
        <v>1564.7010161899282</v>
      </c>
      <c r="AF23" s="61"/>
      <c r="AG23" s="61"/>
      <c r="AH23" s="33"/>
      <c r="AI23" s="33"/>
      <c r="AJ23" s="33"/>
      <c r="AK23" s="33"/>
      <c r="AL23" s="70">
        <f>SUM(E23:AK23)</f>
        <v>93243.469207190923</v>
      </c>
      <c r="AM23" s="70">
        <f>AL23-D23</f>
        <v>1.0873857594560832E-2</v>
      </c>
      <c r="AN23" s="97"/>
    </row>
    <row r="24" spans="1:40" ht="18" x14ac:dyDescent="0.35">
      <c r="A24" s="69"/>
      <c r="B24" s="38"/>
      <c r="C24" s="64">
        <f t="shared" ref="C24:AJ24" si="62">SUM(C22:C23)</f>
        <v>571175.65</v>
      </c>
      <c r="D24" s="64">
        <f t="shared" si="62"/>
        <v>475979.70833333331</v>
      </c>
      <c r="E24" s="23">
        <f t="shared" si="62"/>
        <v>19780.099999999999</v>
      </c>
      <c r="F24" s="23">
        <f t="shared" si="62"/>
        <v>19684.85139022052</v>
      </c>
      <c r="G24" s="23">
        <f t="shared" si="62"/>
        <v>19543.66103694963</v>
      </c>
      <c r="H24" s="23">
        <f t="shared" si="62"/>
        <v>19404.777269710157</v>
      </c>
      <c r="I24" s="23">
        <f t="shared" si="62"/>
        <v>19268.037185502242</v>
      </c>
      <c r="J24" s="23">
        <f t="shared" si="62"/>
        <v>19133.681308358759</v>
      </c>
      <c r="K24" s="23">
        <f t="shared" si="62"/>
        <v>19001.488951403182</v>
      </c>
      <c r="L24" s="23">
        <f t="shared" si="62"/>
        <v>18871.468193877692</v>
      </c>
      <c r="M24" s="23">
        <f t="shared" si="62"/>
        <v>18743.522223272907</v>
      </c>
      <c r="N24" s="23">
        <f t="shared" si="62"/>
        <v>18617.748231053905</v>
      </c>
      <c r="O24" s="23">
        <f t="shared" si="62"/>
        <v>18493.995964163532</v>
      </c>
      <c r="P24" s="23">
        <f t="shared" si="62"/>
        <v>18372.301143170564</v>
      </c>
      <c r="Q24" s="23">
        <f t="shared" si="62"/>
        <v>18252.539096367214</v>
      </c>
      <c r="R24" s="23">
        <f t="shared" si="62"/>
        <v>18134.813032337639</v>
      </c>
      <c r="S24" s="23">
        <f t="shared" si="62"/>
        <v>18019.007607690408</v>
      </c>
      <c r="T24" s="23">
        <f t="shared" si="62"/>
        <v>17905.104938526041</v>
      </c>
      <c r="U24" s="23">
        <f t="shared" si="62"/>
        <v>17793.059695669814</v>
      </c>
      <c r="V24" s="23">
        <f t="shared" si="62"/>
        <v>17682.905685593603</v>
      </c>
      <c r="W24" s="23">
        <f t="shared" si="62"/>
        <v>17574.543077430859</v>
      </c>
      <c r="X24" s="23">
        <f t="shared" si="62"/>
        <v>17468.046241582375</v>
      </c>
      <c r="Y24" s="23">
        <f t="shared" si="62"/>
        <v>17363.311817219856</v>
      </c>
      <c r="Z24" s="23">
        <f t="shared" si="62"/>
        <v>17260.309265361753</v>
      </c>
      <c r="AA24" s="23">
        <f t="shared" si="62"/>
        <v>17159.10910366481</v>
      </c>
      <c r="AB24" s="23">
        <f t="shared" si="62"/>
        <v>17059.538960076654</v>
      </c>
      <c r="AC24" s="23">
        <f t="shared" si="62"/>
        <v>16961.694728852512</v>
      </c>
      <c r="AD24" s="23">
        <f t="shared" si="62"/>
        <v>16865.516133045272</v>
      </c>
      <c r="AE24" s="23">
        <f t="shared" si="62"/>
        <v>1564.7010161899282</v>
      </c>
      <c r="AF24" s="23">
        <f t="shared" si="62"/>
        <v>0</v>
      </c>
      <c r="AG24" s="23">
        <f t="shared" si="62"/>
        <v>0</v>
      </c>
      <c r="AH24" s="23">
        <f t="shared" si="62"/>
        <v>0</v>
      </c>
      <c r="AI24" s="23">
        <f t="shared" si="62"/>
        <v>0</v>
      </c>
      <c r="AJ24" s="23">
        <f t="shared" si="62"/>
        <v>0</v>
      </c>
      <c r="AK24" s="23"/>
      <c r="AL24" s="70"/>
      <c r="AM24" s="70"/>
      <c r="AN24" s="97"/>
    </row>
    <row r="25" spans="1:40" s="32" customFormat="1" ht="15.75" customHeight="1" x14ac:dyDescent="0.35">
      <c r="A25" s="67"/>
      <c r="B25" s="41" t="s">
        <v>15</v>
      </c>
      <c r="C25" s="1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70"/>
      <c r="AM25" s="98"/>
      <c r="AN25" s="99"/>
    </row>
    <row r="26" spans="1:40" ht="108" x14ac:dyDescent="0.35">
      <c r="A26" s="68"/>
      <c r="B26" s="40" t="str">
        <f>перечень!B20</f>
        <v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v>
      </c>
      <c r="C26" s="62">
        <v>260428.9</v>
      </c>
      <c r="D26" s="54">
        <f t="shared" ref="D26:D27" si="63">C26/1.2</f>
        <v>217024.08333333334</v>
      </c>
      <c r="E26" s="104">
        <f>E15</f>
        <v>18506.2</v>
      </c>
      <c r="F26" s="104">
        <f t="shared" ref="F26:P26" si="64">F15</f>
        <v>18418.312559923299</v>
      </c>
      <c r="G26" s="104">
        <f t="shared" si="64"/>
        <v>18280.846670108414</v>
      </c>
      <c r="H26" s="104">
        <f t="shared" si="64"/>
        <v>18145.590212575244</v>
      </c>
      <c r="I26" s="104">
        <f t="shared" si="64"/>
        <v>18012.617495486524</v>
      </c>
      <c r="J26" s="104">
        <f t="shared" si="64"/>
        <v>17881.880808474958</v>
      </c>
      <c r="K26" s="104">
        <f t="shared" si="64"/>
        <v>17753.389093603124</v>
      </c>
      <c r="L26" s="104">
        <f t="shared" si="64"/>
        <v>17626.969078768205</v>
      </c>
      <c r="M26" s="104">
        <f t="shared" si="64"/>
        <v>17502.663136346317</v>
      </c>
      <c r="N26" s="104">
        <f t="shared" si="64"/>
        <v>17380.478843657929</v>
      </c>
      <c r="O26" s="104">
        <f t="shared" si="64"/>
        <v>17260.326407558478</v>
      </c>
      <c r="P26" s="104">
        <f t="shared" si="64"/>
        <v>17142.165506129379</v>
      </c>
      <c r="Q26" s="104">
        <f>Q15-13913.5</f>
        <v>3112.4957726656794</v>
      </c>
      <c r="R26" s="54"/>
      <c r="S26" s="54"/>
      <c r="T26" s="54"/>
      <c r="U26" s="54"/>
      <c r="V26" s="54"/>
      <c r="W26" s="54"/>
      <c r="X26" s="54"/>
      <c r="Y26" s="54"/>
      <c r="Z26" s="105"/>
      <c r="AA26" s="105"/>
      <c r="AB26" s="105"/>
      <c r="AC26" s="105"/>
      <c r="AD26" s="105"/>
      <c r="AE26" s="105"/>
      <c r="AF26" s="34"/>
      <c r="AG26" s="34"/>
      <c r="AH26" s="34"/>
      <c r="AI26" s="34"/>
      <c r="AJ26" s="34"/>
      <c r="AK26" s="34"/>
      <c r="AL26" s="70">
        <f>SUM(E26:AK26)</f>
        <v>217023.93558529759</v>
      </c>
      <c r="AM26" s="70">
        <f>AL26-D26</f>
        <v>-0.14774803575710393</v>
      </c>
      <c r="AN26" s="97"/>
    </row>
    <row r="27" spans="1:40" ht="108" x14ac:dyDescent="0.35">
      <c r="A27" s="68"/>
      <c r="B27" s="40" t="str">
        <f>перечень!B21</f>
        <v>Сооружение коллектор канализационный напорный диаметром 900 мм по адресу: Иркутская область, г. Усолье-Сибирское, от КНС-1 по ул.Крупской до КОС-2,3</v>
      </c>
      <c r="C27" s="62">
        <v>258810.25</v>
      </c>
      <c r="D27" s="54">
        <f t="shared" si="63"/>
        <v>215675.20833333334</v>
      </c>
      <c r="E27" s="105"/>
      <c r="F27" s="105"/>
      <c r="G27" s="105"/>
      <c r="H27" s="105"/>
      <c r="I27" s="105"/>
      <c r="J27" s="105"/>
      <c r="K27" s="105"/>
      <c r="L27" s="105"/>
      <c r="M27" s="105"/>
      <c r="N27" s="54"/>
      <c r="O27" s="54"/>
      <c r="P27" s="54"/>
      <c r="Q27" s="104">
        <f t="shared" ref="Q27:X27" si="65">Q15-Q26</f>
        <v>13913.5</v>
      </c>
      <c r="R27" s="104">
        <f t="shared" si="65"/>
        <v>16911.78853151562</v>
      </c>
      <c r="S27" s="104">
        <f t="shared" si="65"/>
        <v>16799.43338483974</v>
      </c>
      <c r="T27" s="104">
        <f t="shared" si="65"/>
        <v>16689.029893550189</v>
      </c>
      <c r="U27" s="104">
        <f t="shared" si="65"/>
        <v>16580.421647462434</v>
      </c>
      <c r="V27" s="104">
        <f t="shared" si="65"/>
        <v>16473.703487506264</v>
      </c>
      <c r="W27" s="104">
        <f t="shared" si="65"/>
        <v>16368.731210040954</v>
      </c>
      <c r="X27" s="104">
        <f t="shared" si="65"/>
        <v>16265.543528384334</v>
      </c>
      <c r="Y27" s="104">
        <f>Y15-Y26</f>
        <v>16164.145708291355</v>
      </c>
      <c r="Z27" s="104">
        <f t="shared" ref="Z27" si="66">Z15-Z26</f>
        <v>16064.426692046187</v>
      </c>
      <c r="AA27" s="104">
        <f>AA15-AA26</f>
        <v>15966.432582169124</v>
      </c>
      <c r="AB27" s="104">
        <f>AB15-AB26-16.3</f>
        <v>15853.794058550828</v>
      </c>
      <c r="AC27" s="104">
        <f t="shared" ref="AC27:AE27" si="67">AC15-AC26-16.3</f>
        <v>15759.141178082715</v>
      </c>
      <c r="AD27" s="104">
        <f t="shared" si="67"/>
        <v>3654.1333918877021</v>
      </c>
      <c r="AE27" s="104">
        <f t="shared" si="67"/>
        <v>2210.9874829133005</v>
      </c>
      <c r="AF27" s="33"/>
      <c r="AG27" s="33"/>
      <c r="AH27" s="33"/>
      <c r="AI27" s="33"/>
      <c r="AJ27" s="33"/>
      <c r="AK27" s="33"/>
      <c r="AL27" s="70">
        <f>SUM(E27:AK27)</f>
        <v>215675.21277724075</v>
      </c>
      <c r="AM27" s="70">
        <f>AL27-D27</f>
        <v>4.4439074117690325E-3</v>
      </c>
      <c r="AN27" s="97"/>
    </row>
    <row r="28" spans="1:40" ht="17.399999999999999" x14ac:dyDescent="0.25">
      <c r="A28" s="69"/>
      <c r="B28" s="38"/>
      <c r="C28" s="65">
        <f t="shared" ref="C28:AJ28" si="68">SUM(C26:C27)</f>
        <v>519239.15</v>
      </c>
      <c r="D28" s="64">
        <f t="shared" si="68"/>
        <v>432699.29166666669</v>
      </c>
      <c r="E28" s="64">
        <f t="shared" si="68"/>
        <v>18506.2</v>
      </c>
      <c r="F28" s="64">
        <f t="shared" si="68"/>
        <v>18418.312559923299</v>
      </c>
      <c r="G28" s="64">
        <f t="shared" si="68"/>
        <v>18280.846670108414</v>
      </c>
      <c r="H28" s="64">
        <f t="shared" si="68"/>
        <v>18145.590212575244</v>
      </c>
      <c r="I28" s="64">
        <f t="shared" si="68"/>
        <v>18012.617495486524</v>
      </c>
      <c r="J28" s="64">
        <f t="shared" si="68"/>
        <v>17881.880808474958</v>
      </c>
      <c r="K28" s="64">
        <f t="shared" si="68"/>
        <v>17753.389093603124</v>
      </c>
      <c r="L28" s="64">
        <f t="shared" si="68"/>
        <v>17626.969078768205</v>
      </c>
      <c r="M28" s="64">
        <f t="shared" si="68"/>
        <v>17502.663136346317</v>
      </c>
      <c r="N28" s="64">
        <f t="shared" si="68"/>
        <v>17380.478843657929</v>
      </c>
      <c r="O28" s="64">
        <f t="shared" si="68"/>
        <v>17260.326407558478</v>
      </c>
      <c r="P28" s="64">
        <f t="shared" si="68"/>
        <v>17142.165506129379</v>
      </c>
      <c r="Q28" s="64">
        <f t="shared" si="68"/>
        <v>17025.995772665679</v>
      </c>
      <c r="R28" s="64">
        <f t="shared" si="68"/>
        <v>16911.78853151562</v>
      </c>
      <c r="S28" s="64">
        <f t="shared" si="68"/>
        <v>16799.43338483974</v>
      </c>
      <c r="T28" s="64">
        <f t="shared" si="68"/>
        <v>16689.029893550189</v>
      </c>
      <c r="U28" s="64">
        <f t="shared" si="68"/>
        <v>16580.421647462434</v>
      </c>
      <c r="V28" s="64">
        <f t="shared" si="68"/>
        <v>16473.703487506264</v>
      </c>
      <c r="W28" s="64">
        <f t="shared" si="68"/>
        <v>16368.731210040954</v>
      </c>
      <c r="X28" s="64">
        <f t="shared" si="68"/>
        <v>16265.543528384334</v>
      </c>
      <c r="Y28" s="64">
        <f t="shared" si="68"/>
        <v>16164.145708291355</v>
      </c>
      <c r="Z28" s="64">
        <f t="shared" si="68"/>
        <v>16064.426692046187</v>
      </c>
      <c r="AA28" s="64">
        <f t="shared" si="68"/>
        <v>15966.432582169124</v>
      </c>
      <c r="AB28" s="64">
        <f t="shared" si="68"/>
        <v>15853.794058550828</v>
      </c>
      <c r="AC28" s="64">
        <f t="shared" si="68"/>
        <v>15759.141178082715</v>
      </c>
      <c r="AD28" s="64">
        <f t="shared" si="68"/>
        <v>3654.1333918877021</v>
      </c>
      <c r="AE28" s="64">
        <f t="shared" si="68"/>
        <v>2210.9874829133005</v>
      </c>
      <c r="AF28" s="23">
        <f t="shared" si="68"/>
        <v>0</v>
      </c>
      <c r="AG28" s="23">
        <f t="shared" si="68"/>
        <v>0</v>
      </c>
      <c r="AH28" s="23">
        <f t="shared" si="68"/>
        <v>0</v>
      </c>
      <c r="AI28" s="23">
        <f t="shared" si="68"/>
        <v>0</v>
      </c>
      <c r="AJ28" s="23">
        <f t="shared" si="68"/>
        <v>0</v>
      </c>
      <c r="AK28" s="23"/>
      <c r="AL28" s="97"/>
      <c r="AM28" s="97"/>
      <c r="AN28" s="97"/>
    </row>
    <row r="29" spans="1:40" s="32" customFormat="1" ht="17.399999999999999" x14ac:dyDescent="0.25">
      <c r="A29" s="67"/>
      <c r="B29" s="42"/>
      <c r="C29" s="66">
        <f t="shared" ref="C29:AJ29" si="69">C24+C28</f>
        <v>1090414.8</v>
      </c>
      <c r="D29" s="66">
        <f t="shared" si="69"/>
        <v>908679</v>
      </c>
      <c r="E29" s="66">
        <f t="shared" si="69"/>
        <v>38286.300000000003</v>
      </c>
      <c r="F29" s="66">
        <f t="shared" si="69"/>
        <v>38103.163950143819</v>
      </c>
      <c r="G29" s="66">
        <f t="shared" si="69"/>
        <v>37824.507707058045</v>
      </c>
      <c r="H29" s="66">
        <f t="shared" si="69"/>
        <v>37550.367482285401</v>
      </c>
      <c r="I29" s="66">
        <f t="shared" si="69"/>
        <v>37280.654680988766</v>
      </c>
      <c r="J29" s="66">
        <f t="shared" si="69"/>
        <v>37015.562116833717</v>
      </c>
      <c r="K29" s="66">
        <f t="shared" si="69"/>
        <v>36754.878045006306</v>
      </c>
      <c r="L29" s="66">
        <f t="shared" si="69"/>
        <v>36498.437272645897</v>
      </c>
      <c r="M29" s="66">
        <f t="shared" si="69"/>
        <v>36246.185359619223</v>
      </c>
      <c r="N29" s="66">
        <f t="shared" si="69"/>
        <v>35998.227074711831</v>
      </c>
      <c r="O29" s="66">
        <f t="shared" si="69"/>
        <v>35754.32237172201</v>
      </c>
      <c r="P29" s="66">
        <f t="shared" si="69"/>
        <v>35514.466649299939</v>
      </c>
      <c r="Q29" s="66">
        <f t="shared" si="69"/>
        <v>35278.534869032897</v>
      </c>
      <c r="R29" s="66">
        <f t="shared" si="69"/>
        <v>35046.601563853255</v>
      </c>
      <c r="S29" s="66">
        <f t="shared" si="69"/>
        <v>34818.440992530144</v>
      </c>
      <c r="T29" s="66">
        <f t="shared" si="69"/>
        <v>34594.134832076234</v>
      </c>
      <c r="U29" s="66">
        <f t="shared" si="69"/>
        <v>34373.481343132247</v>
      </c>
      <c r="V29" s="66">
        <f t="shared" si="69"/>
        <v>34156.609173099867</v>
      </c>
      <c r="W29" s="66">
        <f t="shared" si="69"/>
        <v>33943.27428747181</v>
      </c>
      <c r="X29" s="66">
        <f t="shared" si="69"/>
        <v>33733.589769966711</v>
      </c>
      <c r="Y29" s="66">
        <f t="shared" si="69"/>
        <v>33527.457525511214</v>
      </c>
      <c r="Z29" s="66">
        <f t="shared" si="69"/>
        <v>33324.735957407938</v>
      </c>
      <c r="AA29" s="66">
        <f t="shared" si="69"/>
        <v>33125.54168583393</v>
      </c>
      <c r="AB29" s="66">
        <f t="shared" si="69"/>
        <v>32913.333018627483</v>
      </c>
      <c r="AC29" s="66">
        <f t="shared" si="69"/>
        <v>32720.835906935226</v>
      </c>
      <c r="AD29" s="66">
        <f t="shared" si="69"/>
        <v>20519.649524932975</v>
      </c>
      <c r="AE29" s="66">
        <f t="shared" si="69"/>
        <v>3775.6884991032284</v>
      </c>
      <c r="AF29" s="24">
        <f t="shared" si="69"/>
        <v>0</v>
      </c>
      <c r="AG29" s="24">
        <f t="shared" si="69"/>
        <v>0</v>
      </c>
      <c r="AH29" s="24">
        <f t="shared" si="69"/>
        <v>0</v>
      </c>
      <c r="AI29" s="24">
        <f t="shared" si="69"/>
        <v>0</v>
      </c>
      <c r="AJ29" s="24">
        <f t="shared" si="69"/>
        <v>0</v>
      </c>
      <c r="AK29" s="24"/>
    </row>
    <row r="31" spans="1:40" x14ac:dyDescent="0.25">
      <c r="X31" s="94"/>
    </row>
    <row r="32" spans="1:40" x14ac:dyDescent="0.25">
      <c r="O32" s="94"/>
      <c r="Q32" s="6">
        <f>Q26/Q28</f>
        <v>0.18280844270281235</v>
      </c>
      <c r="X32" s="93"/>
      <c r="Y32" s="6">
        <f>Y22/Y24</f>
        <v>0.63298476309801388</v>
      </c>
    </row>
    <row r="33" spans="15:25" x14ac:dyDescent="0.25">
      <c r="O33" s="93"/>
      <c r="Q33" s="6">
        <f>Q27/Q28</f>
        <v>0.81719155729718762</v>
      </c>
      <c r="X33" s="93"/>
      <c r="Y33" s="6">
        <f>Y23/Y24</f>
        <v>0.36701523690198612</v>
      </c>
    </row>
    <row r="34" spans="15:25" x14ac:dyDescent="0.25">
      <c r="O34" s="93"/>
    </row>
  </sheetData>
  <pageMargins left="0.11811023622047245" right="0.11811023622047245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</vt:lpstr>
      <vt:lpstr>индексы</vt:lpstr>
      <vt:lpstr>график</vt:lpstr>
      <vt:lpstr>график!Область_печати</vt:lpstr>
      <vt:lpstr>индексы!Область_печати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2025-12-17T05:21:25Z</dcterms:modified>
</cp:coreProperties>
</file>