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B4ED8A1-6C7F-448E-9F9D-D9D48EB7867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перечень" sheetId="1" r:id="rId1"/>
    <sheet name="индексы" sheetId="2" r:id="rId2"/>
    <sheet name="график" sheetId="3" r:id="rId3"/>
  </sheets>
  <externalReferences>
    <externalReference r:id="rId4"/>
  </externalReferences>
  <definedNames>
    <definedName name="_xlnm.Print_Area" localSheetId="2">график!$A$1:$AE$33</definedName>
    <definedName name="_xlnm.Print_Area" localSheetId="1">индексы!$A$1:$P$24</definedName>
    <definedName name="_xlnm.Print_Area" localSheetId="0">перечень!$A$1:$H$36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G15" i="3"/>
  <c r="AH15" i="3"/>
  <c r="AI15" i="3"/>
  <c r="AJ15" i="3"/>
  <c r="AK15" i="3"/>
  <c r="E15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B16" i="3" s="1"/>
  <c r="AC14" i="3"/>
  <c r="AD14" i="3"/>
  <c r="AF14" i="3"/>
  <c r="AG14" i="3"/>
  <c r="AH14" i="3"/>
  <c r="AI14" i="3"/>
  <c r="AI16" i="3" s="1"/>
  <c r="AJ14" i="3"/>
  <c r="AK14" i="3"/>
  <c r="E14" i="3"/>
  <c r="L13" i="2"/>
  <c r="M13" i="2"/>
  <c r="N13" i="2"/>
  <c r="O13" i="2"/>
  <c r="P13" i="2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G18" i="3"/>
  <c r="AH18" i="3"/>
  <c r="AI18" i="3"/>
  <c r="AJ18" i="3"/>
  <c r="AK18" i="3"/>
  <c r="E18" i="3"/>
  <c r="AK16" i="3" l="1"/>
  <c r="AG16" i="3"/>
  <c r="AC16" i="3"/>
  <c r="AJ16" i="3"/>
  <c r="AH16" i="3"/>
  <c r="AD16" i="3"/>
  <c r="B31" i="3"/>
  <c r="B30" i="3"/>
  <c r="B27" i="3"/>
  <c r="B26" i="3"/>
  <c r="H11" i="1" l="1"/>
  <c r="H12" i="1"/>
  <c r="H13" i="1"/>
  <c r="AH8" i="3" l="1"/>
  <c r="AI8" i="3"/>
  <c r="AJ8" i="3"/>
  <c r="AK8" i="3"/>
  <c r="AG8" i="3"/>
  <c r="AB9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S8" i="3"/>
  <c r="F8" i="3"/>
  <c r="G8" i="3"/>
  <c r="H8" i="3"/>
  <c r="I8" i="3"/>
  <c r="J8" i="3"/>
  <c r="K8" i="3"/>
  <c r="L8" i="3"/>
  <c r="M8" i="3"/>
  <c r="N8" i="3"/>
  <c r="O8" i="3"/>
  <c r="P8" i="3"/>
  <c r="Q8" i="3"/>
  <c r="R8" i="3"/>
  <c r="E8" i="3"/>
  <c r="F13" i="3" l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l="1"/>
  <c r="AG13" i="3" s="1"/>
  <c r="AH13" i="3" s="1"/>
  <c r="AI13" i="3" s="1"/>
  <c r="AJ13" i="3" s="1"/>
  <c r="AK13" i="3" s="1"/>
  <c r="G18" i="2"/>
  <c r="AK9" i="3" s="1"/>
  <c r="H18" i="2"/>
  <c r="I18" i="2"/>
  <c r="J18" i="2"/>
  <c r="K18" i="2"/>
  <c r="L18" i="2"/>
  <c r="D26" i="3" l="1"/>
  <c r="D31" i="3" l="1"/>
  <c r="D30" i="3"/>
  <c r="D27" i="3"/>
  <c r="D28" i="3" l="1"/>
  <c r="D32" i="3"/>
  <c r="D33" i="3" l="1"/>
  <c r="F24" i="3" l="1"/>
  <c r="C32" i="3"/>
  <c r="C28" i="3"/>
  <c r="G24" i="3" l="1"/>
  <c r="C33" i="3"/>
  <c r="H24" i="3" l="1"/>
  <c r="C8" i="2"/>
  <c r="D8" i="2"/>
  <c r="F9" i="3" s="1"/>
  <c r="E8" i="2"/>
  <c r="G9" i="3" s="1"/>
  <c r="F8" i="2"/>
  <c r="H9" i="3" s="1"/>
  <c r="G8" i="2"/>
  <c r="I9" i="3" s="1"/>
  <c r="H8" i="2"/>
  <c r="J9" i="3" s="1"/>
  <c r="I8" i="2"/>
  <c r="K9" i="3" s="1"/>
  <c r="J8" i="2"/>
  <c r="L9" i="3" s="1"/>
  <c r="K8" i="2"/>
  <c r="M9" i="3" s="1"/>
  <c r="L8" i="2"/>
  <c r="N9" i="3" s="1"/>
  <c r="M8" i="2"/>
  <c r="O9" i="3" s="1"/>
  <c r="N8" i="2"/>
  <c r="P9" i="3" s="1"/>
  <c r="O8" i="2"/>
  <c r="Q9" i="3" s="1"/>
  <c r="P8" i="2"/>
  <c r="R9" i="3" s="1"/>
  <c r="C13" i="2"/>
  <c r="S9" i="3" s="1"/>
  <c r="D13" i="2"/>
  <c r="T9" i="3" s="1"/>
  <c r="E13" i="2"/>
  <c r="U9" i="3" s="1"/>
  <c r="F13" i="2"/>
  <c r="V9" i="3" s="1"/>
  <c r="G13" i="2"/>
  <c r="W9" i="3" s="1"/>
  <c r="H13" i="2"/>
  <c r="X9" i="3" s="1"/>
  <c r="I13" i="2"/>
  <c r="Y9" i="3" s="1"/>
  <c r="J13" i="2"/>
  <c r="Z9" i="3" s="1"/>
  <c r="K13" i="2"/>
  <c r="AA9" i="3" s="1"/>
  <c r="AC9" i="3"/>
  <c r="AD9" i="3"/>
  <c r="AE9" i="3"/>
  <c r="AF9" i="3"/>
  <c r="C18" i="2"/>
  <c r="D18" i="2"/>
  <c r="AH9" i="3" s="1"/>
  <c r="E18" i="2"/>
  <c r="AI9" i="3" s="1"/>
  <c r="F18" i="2"/>
  <c r="AJ9" i="3" s="1"/>
  <c r="C9" i="2" l="1"/>
  <c r="E9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AG9" i="3"/>
  <c r="I24" i="3"/>
  <c r="D9" i="2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C14" i="2" s="1"/>
  <c r="D14" i="2" s="1"/>
  <c r="E14" i="2" s="1"/>
  <c r="F14" i="2" s="1"/>
  <c r="G14" i="2" s="1"/>
  <c r="H14" i="2" s="1"/>
  <c r="I14" i="2" s="1"/>
  <c r="J14" i="2" s="1"/>
  <c r="K14" i="2" s="1"/>
  <c r="L14" i="2" s="1"/>
  <c r="M14" i="2" l="1"/>
  <c r="N14" i="2" s="1"/>
  <c r="O14" i="2" s="1"/>
  <c r="P14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S10" i="3"/>
  <c r="J24" i="3"/>
  <c r="T10" i="3" l="1"/>
  <c r="U10" i="3" s="1"/>
  <c r="V10" i="3" s="1"/>
  <c r="W10" i="3" s="1"/>
  <c r="X10" i="3" s="1"/>
  <c r="Y10" i="3" s="1"/>
  <c r="Z10" i="3" s="1"/>
  <c r="K24" i="3"/>
  <c r="AA10" i="3" l="1"/>
  <c r="AA19" i="3"/>
  <c r="L24" i="3"/>
  <c r="AB19" i="3" l="1"/>
  <c r="AB10" i="3"/>
  <c r="M24" i="3"/>
  <c r="AC17" i="3" l="1"/>
  <c r="AC27" i="3" s="1"/>
  <c r="AC19" i="3"/>
  <c r="AC31" i="3" s="1"/>
  <c r="AC10" i="3"/>
  <c r="N24" i="3"/>
  <c r="AD17" i="3" l="1"/>
  <c r="AD27" i="3" s="1"/>
  <c r="AD10" i="3"/>
  <c r="AE10" i="3" s="1"/>
  <c r="AF10" i="3" s="1"/>
  <c r="O24" i="3"/>
  <c r="AG17" i="3" l="1"/>
  <c r="AG19" i="3"/>
  <c r="AG10" i="3"/>
  <c r="P24" i="3"/>
  <c r="AH17" i="3" l="1"/>
  <c r="AH10" i="3"/>
  <c r="AH19" i="3"/>
  <c r="Q24" i="3"/>
  <c r="AI17" i="3" l="1"/>
  <c r="AI10" i="3"/>
  <c r="AI19" i="3"/>
  <c r="R24" i="3"/>
  <c r="AJ17" i="3" l="1"/>
  <c r="AJ10" i="3"/>
  <c r="AJ19" i="3"/>
  <c r="S24" i="3"/>
  <c r="AK17" i="3" l="1"/>
  <c r="AK19" i="3"/>
  <c r="AK10" i="3"/>
  <c r="T24" i="3"/>
  <c r="U24" i="3" l="1"/>
  <c r="V24" i="3" l="1"/>
  <c r="W24" i="3" l="1"/>
  <c r="X24" i="3" l="1"/>
  <c r="Y24" i="3" l="1"/>
  <c r="Z24" i="3" l="1"/>
  <c r="AA24" i="3" l="1"/>
  <c r="AB24" i="3" l="1"/>
  <c r="AC24" i="3" l="1"/>
  <c r="AD24" i="3" l="1"/>
  <c r="AE24" i="3" l="1"/>
  <c r="AF24" i="3" l="1"/>
  <c r="AG24" i="3" l="1"/>
  <c r="AH24" i="3" l="1"/>
  <c r="AI24" i="3" l="1"/>
  <c r="AJ24" i="3" l="1"/>
  <c r="AK24" i="3" l="1"/>
  <c r="AC32" i="3" l="1"/>
  <c r="AF32" i="3" l="1"/>
  <c r="AG32" i="3" l="1"/>
  <c r="AH32" i="3" l="1"/>
  <c r="AI32" i="3" l="1"/>
  <c r="AJ32" i="3"/>
  <c r="AC28" i="3" l="1"/>
  <c r="AC33" i="3" s="1"/>
  <c r="AJ28" i="3"/>
  <c r="AJ33" i="3" s="1"/>
  <c r="AF28" i="3"/>
  <c r="AF33" i="3" s="1"/>
  <c r="AH28" i="3"/>
  <c r="AH33" i="3" s="1"/>
  <c r="AI28" i="3"/>
  <c r="AI33" i="3" s="1"/>
  <c r="AD28" i="3"/>
  <c r="AG28" i="3"/>
  <c r="AG33" i="3" s="1"/>
  <c r="F16" i="3" l="1"/>
  <c r="F17" i="3" s="1"/>
  <c r="F26" i="3" s="1"/>
  <c r="F28" i="3" s="1"/>
  <c r="L16" i="3"/>
  <c r="H16" i="3"/>
  <c r="J16" i="3"/>
  <c r="W16" i="3"/>
  <c r="W17" i="3" s="1"/>
  <c r="W26" i="3" s="1"/>
  <c r="H17" i="3" l="1"/>
  <c r="H26" i="3" s="1"/>
  <c r="H28" i="3" s="1"/>
  <c r="L17" i="3"/>
  <c r="L26" i="3" s="1"/>
  <c r="L28" i="3" s="1"/>
  <c r="J17" i="3"/>
  <c r="J26" i="3" s="1"/>
  <c r="J28" i="3" s="1"/>
  <c r="U16" i="3"/>
  <c r="O16" i="3"/>
  <c r="R16" i="3"/>
  <c r="I16" i="3"/>
  <c r="K16" i="3"/>
  <c r="Z16" i="3"/>
  <c r="X16" i="3"/>
  <c r="M16" i="3"/>
  <c r="Y16" i="3"/>
  <c r="T16" i="3"/>
  <c r="P16" i="3"/>
  <c r="S16" i="3"/>
  <c r="G16" i="3"/>
  <c r="N16" i="3"/>
  <c r="Q16" i="3"/>
  <c r="V16" i="3"/>
  <c r="AA16" i="3"/>
  <c r="AA17" i="3" s="1"/>
  <c r="AA27" i="3" s="1"/>
  <c r="G17" i="3" l="1"/>
  <c r="G26" i="3" s="1"/>
  <c r="G28" i="3" s="1"/>
  <c r="K17" i="3"/>
  <c r="K26" i="3" s="1"/>
  <c r="K28" i="3" s="1"/>
  <c r="U17" i="3"/>
  <c r="U26" i="3" s="1"/>
  <c r="U28" i="3" s="1"/>
  <c r="V17" i="3"/>
  <c r="V26" i="3" s="1"/>
  <c r="V28" i="3" s="1"/>
  <c r="S17" i="3"/>
  <c r="S26" i="3" s="1"/>
  <c r="S28" i="3" s="1"/>
  <c r="M17" i="3"/>
  <c r="M26" i="3" s="1"/>
  <c r="M28" i="3" s="1"/>
  <c r="I17" i="3"/>
  <c r="I26" i="3" s="1"/>
  <c r="I28" i="3" s="1"/>
  <c r="Y17" i="3"/>
  <c r="Y26" i="3" s="1"/>
  <c r="X17" i="3"/>
  <c r="X26" i="3" s="1"/>
  <c r="R17" i="3"/>
  <c r="R26" i="3" s="1"/>
  <c r="R28" i="3" s="1"/>
  <c r="Q17" i="3"/>
  <c r="Q26" i="3" s="1"/>
  <c r="Q28" i="3" s="1"/>
  <c r="P17" i="3"/>
  <c r="P26" i="3" s="1"/>
  <c r="P28" i="3" s="1"/>
  <c r="AB17" i="3"/>
  <c r="N17" i="3"/>
  <c r="N26" i="3" s="1"/>
  <c r="N28" i="3" s="1"/>
  <c r="T17" i="3"/>
  <c r="T26" i="3" s="1"/>
  <c r="T28" i="3" s="1"/>
  <c r="Z17" i="3"/>
  <c r="O17" i="3"/>
  <c r="O26" i="3" s="1"/>
  <c r="O28" i="3" s="1"/>
  <c r="Z27" i="3" l="1"/>
  <c r="Z28" i="3" s="1"/>
  <c r="AB27" i="3"/>
  <c r="AB28" i="3" s="1"/>
  <c r="Y27" i="3"/>
  <c r="X28" i="3"/>
  <c r="W28" i="3"/>
  <c r="AA28" i="3"/>
  <c r="Y28" i="3" l="1"/>
  <c r="Y38" i="3" s="1"/>
  <c r="E19" i="3"/>
  <c r="E30" i="3" s="1"/>
  <c r="E32" i="3" s="1"/>
  <c r="F19" i="3"/>
  <c r="F30" i="3" s="1"/>
  <c r="F32" i="3" s="1"/>
  <c r="F33" i="3" s="1"/>
  <c r="Y39" i="3" l="1"/>
  <c r="G19" i="3"/>
  <c r="G30" i="3" s="1"/>
  <c r="G32" i="3" s="1"/>
  <c r="G33" i="3" s="1"/>
  <c r="H19" i="3" l="1"/>
  <c r="H30" i="3" s="1"/>
  <c r="H32" i="3" s="1"/>
  <c r="H33" i="3" s="1"/>
  <c r="I19" i="3" l="1"/>
  <c r="I30" i="3" s="1"/>
  <c r="I32" i="3" s="1"/>
  <c r="I33" i="3" s="1"/>
  <c r="J19" i="3" l="1"/>
  <c r="J30" i="3" s="1"/>
  <c r="J32" i="3" s="1"/>
  <c r="J33" i="3" s="1"/>
  <c r="K19" i="3" l="1"/>
  <c r="K30" i="3" s="1"/>
  <c r="K32" i="3" s="1"/>
  <c r="K33" i="3" s="1"/>
  <c r="L19" i="3" l="1"/>
  <c r="L30" i="3" s="1"/>
  <c r="L32" i="3" s="1"/>
  <c r="L33" i="3" s="1"/>
  <c r="M19" i="3" l="1"/>
  <c r="M30" i="3" s="1"/>
  <c r="M32" i="3" s="1"/>
  <c r="M33" i="3" s="1"/>
  <c r="N19" i="3"/>
  <c r="N30" i="3" s="1"/>
  <c r="O19" i="3" l="1"/>
  <c r="O30" i="3" s="1"/>
  <c r="N32" i="3"/>
  <c r="N33" i="3" s="1"/>
  <c r="P19" i="3" l="1"/>
  <c r="P30" i="3" s="1"/>
  <c r="O32" i="3"/>
  <c r="O33" i="3" s="1"/>
  <c r="Q19" i="3" l="1"/>
  <c r="P32" i="3"/>
  <c r="P33" i="3" s="1"/>
  <c r="Q30" i="3" l="1"/>
  <c r="R19" i="3"/>
  <c r="R31" i="3" s="1"/>
  <c r="R32" i="3" s="1"/>
  <c r="R33" i="3" s="1"/>
  <c r="AL30" i="3" l="1"/>
  <c r="AM30" i="3" s="1"/>
  <c r="Q31" i="3"/>
  <c r="S19" i="3"/>
  <c r="S31" i="3" s="1"/>
  <c r="S32" i="3" s="1"/>
  <c r="S33" i="3" s="1"/>
  <c r="Q32" i="3" l="1"/>
  <c r="Q39" i="3" s="1"/>
  <c r="T19" i="3"/>
  <c r="T31" i="3" s="1"/>
  <c r="T32" i="3" s="1"/>
  <c r="T33" i="3" s="1"/>
  <c r="Q33" i="3" l="1"/>
  <c r="Q38" i="3"/>
  <c r="G20" i="1" s="1"/>
  <c r="H20" i="1" s="1"/>
  <c r="U19" i="3"/>
  <c r="U31" i="3" s="1"/>
  <c r="U32" i="3" s="1"/>
  <c r="U33" i="3" s="1"/>
  <c r="V19" i="3" l="1"/>
  <c r="V31" i="3" s="1"/>
  <c r="V32" i="3" s="1"/>
  <c r="V33" i="3" s="1"/>
  <c r="W19" i="3" l="1"/>
  <c r="W31" i="3" s="1"/>
  <c r="W32" i="3" s="1"/>
  <c r="W33" i="3" s="1"/>
  <c r="Y19" i="3"/>
  <c r="X19" i="3" l="1"/>
  <c r="X31" i="3" s="1"/>
  <c r="X32" i="3" s="1"/>
  <c r="X33" i="3" s="1"/>
  <c r="Y31" i="3"/>
  <c r="Y32" i="3" s="1"/>
  <c r="Y33" i="3" s="1"/>
  <c r="Z19" i="3" l="1"/>
  <c r="Z31" i="3" s="1"/>
  <c r="Z32" i="3" s="1"/>
  <c r="Z33" i="3" s="1"/>
  <c r="AA31" i="3" l="1"/>
  <c r="AA32" i="3" s="1"/>
  <c r="AA33" i="3" s="1"/>
  <c r="AB31" i="3" l="1"/>
  <c r="AB32" i="3" l="1"/>
  <c r="AB33" i="3" s="1"/>
  <c r="E16" i="3" l="1"/>
  <c r="E17" i="3" l="1"/>
  <c r="G10" i="1"/>
  <c r="E26" i="3"/>
  <c r="H10" i="1" l="1"/>
  <c r="E28" i="3"/>
  <c r="E33" i="3" s="1"/>
  <c r="AL26" i="3"/>
  <c r="AM26" i="3" s="1"/>
  <c r="AF15" i="3" l="1"/>
  <c r="AF16" i="3" s="1"/>
  <c r="AF17" i="3" s="1"/>
  <c r="AF18" i="3" l="1"/>
  <c r="AF19" i="3" s="1"/>
  <c r="AE15" i="3" l="1"/>
  <c r="D15" i="3" s="1"/>
  <c r="C15" i="3" s="1"/>
  <c r="AE14" i="3"/>
  <c r="D14" i="3" s="1"/>
  <c r="D16" i="3" l="1"/>
  <c r="C14" i="3"/>
  <c r="C16" i="3" s="1"/>
  <c r="AE16" i="3"/>
  <c r="AE17" i="3" l="1"/>
  <c r="AE27" i="3" s="1"/>
  <c r="AE28" i="3" s="1"/>
  <c r="G14" i="1"/>
  <c r="AL27" i="3"/>
  <c r="AM27" i="3" s="1"/>
  <c r="H14" i="1" l="1"/>
  <c r="H18" i="1" s="1"/>
  <c r="G18" i="1"/>
  <c r="AE18" i="3"/>
  <c r="AE19" i="3" s="1"/>
  <c r="AE31" i="3" s="1"/>
  <c r="AE32" i="3" s="1"/>
  <c r="AE33" i="3" s="1"/>
  <c r="AD18" i="3"/>
  <c r="AD19" i="3" l="1"/>
  <c r="AD31" i="3" s="1"/>
  <c r="AD32" i="3" s="1"/>
  <c r="AD33" i="3" s="1"/>
  <c r="D18" i="3"/>
  <c r="G21" i="1"/>
  <c r="AL31" i="3"/>
  <c r="AM31" i="3" s="1"/>
  <c r="H21" i="1" l="1"/>
  <c r="H26" i="1" s="1"/>
  <c r="H27" i="1" s="1"/>
  <c r="G26" i="1"/>
  <c r="G27" i="1" s="1"/>
  <c r="C18" i="3"/>
  <c r="C20" i="3" s="1"/>
  <c r="D20" i="3"/>
</calcChain>
</file>

<file path=xl/sharedStrings.xml><?xml version="1.0" encoding="utf-8"?>
<sst xmlns="http://schemas.openxmlformats.org/spreadsheetml/2006/main" count="183" uniqueCount="121">
  <si>
    <t>№ п/п</t>
  </si>
  <si>
    <t>Наименование объекта</t>
  </si>
  <si>
    <t>Описание и основные характеристики мероприятий</t>
  </si>
  <si>
    <t>Срок реализации</t>
  </si>
  <si>
    <t>2.</t>
  </si>
  <si>
    <t>Итого:</t>
  </si>
  <si>
    <t>Адрес (местоположение объекта)</t>
  </si>
  <si>
    <t>Обоснование необходимости (цель реализации)</t>
  </si>
  <si>
    <t>Реконструкция существующих сетей водоснабжения</t>
  </si>
  <si>
    <t>Иркутская область, г. Усолье-Сибирское, от «ВОС» до проспекта Химиков</t>
  </si>
  <si>
    <t>Сооружение водовод верхней зоны по адресу: Иркутская область, г. Усолье-Сибирское, от «ВОС» до проспекта Химиков</t>
  </si>
  <si>
    <t>1.1.</t>
  </si>
  <si>
    <t>1.2.</t>
  </si>
  <si>
    <r>
      <t>Сооружение водовод  нижней зоны по адресу:</t>
    </r>
    <r>
      <rPr>
        <sz val="12"/>
        <color theme="1"/>
        <rFont val="Courier New"/>
        <family val="3"/>
        <charset val="204"/>
      </rPr>
      <t xml:space="preserve"> </t>
    </r>
    <r>
      <rPr>
        <sz val="12"/>
        <color theme="1"/>
        <rFont val="Times New Roman"/>
        <family val="1"/>
        <charset val="204"/>
      </rPr>
      <t>Иркутская область, г. Усолье-Сибирское, от «ВОС» до гаражного кооператива «Спутник» по ул. Коростова</t>
    </r>
  </si>
  <si>
    <t>Иркутская область,  г. Усолье-Сибирское, от «ВОС» до гаражного кооператива «Спутник» по ул. Коростова</t>
  </si>
  <si>
    <t>Реконструкция существующих сетей водоотведения</t>
  </si>
  <si>
    <t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t>
  </si>
  <si>
    <t xml:space="preserve"> Иркутская область,  г. Усолье-Сибирское, от КНС-1 ул.Крупской до КОС-1,3  </t>
  </si>
  <si>
    <t>2.1.</t>
  </si>
  <si>
    <t>1. Уменьшение количества аварий и засоров на сетях канализации,                                   2. Снижение процента износа канализационных сетей.</t>
  </si>
  <si>
    <t>Сооружение коллектор канализационный напорный диаметром 900 мм по адресу: Иркутская область, г. Усолье-Сибирское, от КНС-1 по ул.Крупской до КОС-2,3</t>
  </si>
  <si>
    <t xml:space="preserve">Иркутская область, г. Усолье-Сибирское, от КНС-1 ул.Крупской до КОС-2,3 </t>
  </si>
  <si>
    <t>2.2.</t>
  </si>
  <si>
    <t>Задание Концессионера и основные мероприятия с описанием основных характеристик таких мероприятий</t>
  </si>
  <si>
    <t>Индекс роста стоимости СМР (расчетный год к предыдущему)</t>
  </si>
  <si>
    <t>Наименование показателя</t>
  </si>
  <si>
    <t>%</t>
  </si>
  <si>
    <t>i</t>
  </si>
  <si>
    <t>index i /2021</t>
  </si>
  <si>
    <t>i=2026</t>
  </si>
  <si>
    <t>i=2027</t>
  </si>
  <si>
    <t>i=2028</t>
  </si>
  <si>
    <t>i=2029</t>
  </si>
  <si>
    <t>i=2030</t>
  </si>
  <si>
    <t>i=2031</t>
  </si>
  <si>
    <t>i=2032</t>
  </si>
  <si>
    <t>i=2033</t>
  </si>
  <si>
    <t>i=2034</t>
  </si>
  <si>
    <t>i=2035</t>
  </si>
  <si>
    <t>i=2036</t>
  </si>
  <si>
    <t>i=2037</t>
  </si>
  <si>
    <t>i=2038</t>
  </si>
  <si>
    <t>i=2039</t>
  </si>
  <si>
    <t>i=2040</t>
  </si>
  <si>
    <t>i=2041</t>
  </si>
  <si>
    <t>i=2042</t>
  </si>
  <si>
    <t>i=2043</t>
  </si>
  <si>
    <t>i=2044</t>
  </si>
  <si>
    <t>i=2045</t>
  </si>
  <si>
    <t>i=2046</t>
  </si>
  <si>
    <t>i=2047</t>
  </si>
  <si>
    <t>i=2048</t>
  </si>
  <si>
    <t>i=2049</t>
  </si>
  <si>
    <t>i=2050</t>
  </si>
  <si>
    <t>i=2051</t>
  </si>
  <si>
    <t>i=2052</t>
  </si>
  <si>
    <t>i=2053</t>
  </si>
  <si>
    <t>i=2054</t>
  </si>
  <si>
    <t>i=2055</t>
  </si>
  <si>
    <t>i=2056</t>
  </si>
  <si>
    <t>i=2057</t>
  </si>
  <si>
    <t>index i</t>
  </si>
  <si>
    <t>Индекс дефлятор "Инвестиции в основной капитал"</t>
  </si>
  <si>
    <t>Согласно Прогноза долгосрочного социально-экономического развития Российской Федерации (разработан Минэкономразвития России) - в области строительства Прогноз индексов дефляторов и инфляции до 2036 г. (в %, за год к предыдущему году) (базовый вариант) в строке "Инвестиции в основной капитал".</t>
  </si>
  <si>
    <t>Объем инвестиций, тыс.рублей (без НДС)</t>
  </si>
  <si>
    <t>Приложение № 2</t>
  </si>
  <si>
    <t>к концессионному соглашению</t>
  </si>
  <si>
    <t>№____________________________</t>
  </si>
  <si>
    <t>от ______________________ года</t>
  </si>
  <si>
    <t>Подписи сторон:</t>
  </si>
  <si>
    <t>Концедент</t>
  </si>
  <si>
    <t>Концессионер</t>
  </si>
  <si>
    <t>Губернатор Иркутской области</t>
  </si>
  <si>
    <t xml:space="preserve">Субъект РФ </t>
  </si>
  <si>
    <t>________________ И.И. Кобзев</t>
  </si>
  <si>
    <t>Общество с ограниченной ответственностью "АкваСервис"</t>
  </si>
  <si>
    <t>Муниципальное образование "Город Усолье-Сибирское"</t>
  </si>
  <si>
    <t>___________________ М.В. Торопкин</t>
  </si>
  <si>
    <t>водоснабжение (питьевая вода)</t>
  </si>
  <si>
    <t>водоснабжение (техническая вода)</t>
  </si>
  <si>
    <t>всего водоснабжение</t>
  </si>
  <si>
    <t xml:space="preserve">Объем инвестиций, тыс.рублей (с учетом НДС) </t>
  </si>
  <si>
    <t>1.</t>
  </si>
  <si>
    <t>Приложение. Индексы</t>
  </si>
  <si>
    <t>Начальник ПЭО</t>
  </si>
  <si>
    <t>Ю.П. Жилкина</t>
  </si>
  <si>
    <t>i=2058</t>
  </si>
  <si>
    <t>i=2059</t>
  </si>
  <si>
    <t>i=2060</t>
  </si>
  <si>
    <t>i=2061</t>
  </si>
  <si>
    <t>i=2062</t>
  </si>
  <si>
    <t>i=2063</t>
  </si>
  <si>
    <t>________________Е.С. Кустос</t>
  </si>
  <si>
    <t>Индексы роста стоимости СМР (расчетный год к 2024)</t>
  </si>
  <si>
    <t>index i /2026</t>
  </si>
  <si>
    <t>Индексы роста стоимости СМР (расчетный год к 2026)</t>
  </si>
  <si>
    <t>водоотведение</t>
  </si>
  <si>
    <t>1. Уменьшение количества перерывов в подаче питьевой воды населению,                                             2. Уменьшение процента потерь воды при транспортировке,                                 3. Снижение процента износа водопроводных сетей.</t>
  </si>
  <si>
    <t>Всего объем инвестиций</t>
  </si>
  <si>
    <t>Услуга</t>
  </si>
  <si>
    <t>всего инвестиции в ценах 2026г.</t>
  </si>
  <si>
    <t xml:space="preserve">Сметная стоимость, тыс.рублей (с учетом НДС) </t>
  </si>
  <si>
    <t>Сметная стоимость, тыс.рублей (без НДС)</t>
  </si>
  <si>
    <t xml:space="preserve">Объем инвестиций, тыс.рублей                               (без НДС) </t>
  </si>
  <si>
    <t xml:space="preserve">Объем инвестиций, тыс.рублей                               (с НДС) </t>
  </si>
  <si>
    <t>Реконструкция водовода верхней зоны от «ВОС» (ВК-1) до проспекта Химиков (ВК-28) с заменой трубопровода диаметра 600мм стального – 4123 м., чугунного – 2722 м. на полиэтиленовый диаметром 630мм общей протяженностью – 6935 м.</t>
  </si>
  <si>
    <t>Реконструкция водовода нижней зоны от «ВОС» (ВК-37) до гаражного кооператива «Спутник» по ул. Коростова (ВК усл. №5) с заменой трубопровода диаметром 500мм стального – 28 м., чугунного – 2139 м. на полиэтиленовый диаметром 500мм общей протяженностью – 2167 м.</t>
  </si>
  <si>
    <t>Реконструкция коллектора напорных стоков Д-600 мм от КНС-1 (камера № 8) по ул. Крупской до КОС (камера №1) с заменой трубопровода диаметром 600мм стального – 17 м., чугунного – 3878м. на полиэтиленовый диаметром 630мм общей протяженностью 3895 м.; замена трубопровода диаметром 150мм стального на полиэтиленовый диаметром 160мм общей протяженностью 138м.</t>
  </si>
  <si>
    <t>Реконструкция коллектора напорных стоков Д-900 мм от КНС-1 (камера №1) по ул. Крупской до КОС-2,3 ( камера №2, Г №3) с заменой трубопровода диаметром 900 мм стального – 472,5 м., чугунного – 3717,5 м. на полиэтиленовый – 4190 м.</t>
  </si>
  <si>
    <t>2026г-2046 г</t>
  </si>
  <si>
    <t>2046г-2052г</t>
  </si>
  <si>
    <t>2026г-2038г</t>
  </si>
  <si>
    <t>2038г-2052г</t>
  </si>
  <si>
    <t>к постановлению администрации</t>
  </si>
  <si>
    <t xml:space="preserve">города Усолье - Сибирское </t>
  </si>
  <si>
    <t>М.В. Торопкин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</si>
  <si>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</si>
  <si>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Мэр города </t>
  </si>
  <si>
    <t>Срок реконструкции Объекта концессионного соглашения</t>
  </si>
  <si>
    <t xml:space="preserve"> Приложение № 3</t>
  </si>
  <si>
    <t>от 19.11.2025 № 2096-па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</si>
</sst>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0.0%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ourier New"/>
      <family val="3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vertical="top" wrapText="1"/>
    </xf>
    <xf numFmtId="0" fontId="3" fillId="2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3" fillId="4" borderId="1" xfId="0" applyFont="1" applyFill="1" applyBorder="1" applyAlignment="1">
      <alignment horizontal="justify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7" fillId="0" borderId="1" xfId="0" applyNumberFormat="1" applyFont="1" applyBorder="1"/>
    <xf numFmtId="0" fontId="6" fillId="3" borderId="1" xfId="0" applyFont="1" applyFill="1" applyBorder="1"/>
    <xf numFmtId="3" fontId="7" fillId="3" borderId="1" xfId="0" applyNumberFormat="1" applyFont="1" applyFill="1" applyBorder="1"/>
    <xf numFmtId="0" fontId="8" fillId="3" borderId="0" xfId="0" applyFont="1" applyFill="1"/>
    <xf numFmtId="0" fontId="8" fillId="3" borderId="1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/>
    <xf numFmtId="3" fontId="10" fillId="2" borderId="1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167" fontId="1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167" fontId="7" fillId="3" borderId="5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166" fontId="8" fillId="2" borderId="1" xfId="2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9" fillId="5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3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0" xfId="0" applyNumberFormat="1" applyFont="1"/>
    <xf numFmtId="3" fontId="8" fillId="0" borderId="0" xfId="0" applyNumberFormat="1" applyFont="1"/>
    <xf numFmtId="4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2" fillId="7" borderId="0" xfId="0" applyFont="1" applyFill="1" applyAlignment="1">
      <alignment horizontal="right" vertical="top"/>
    </xf>
    <xf numFmtId="0" fontId="2" fillId="7" borderId="0" xfId="0" applyFont="1" applyFill="1" applyAlignment="1">
      <alignment horizontal="right" vertical="center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3" borderId="0" xfId="0" applyFont="1" applyFill="1"/>
    <xf numFmtId="0" fontId="13" fillId="0" borderId="0" xfId="0" applyFont="1"/>
    <xf numFmtId="0" fontId="12" fillId="2" borderId="0" xfId="0" applyFont="1" applyFill="1"/>
    <xf numFmtId="167" fontId="14" fillId="0" borderId="0" xfId="0" applyNumberFormat="1" applyFont="1"/>
    <xf numFmtId="167" fontId="12" fillId="0" borderId="0" xfId="0" applyNumberFormat="1" applyFont="1"/>
    <xf numFmtId="167" fontId="14" fillId="2" borderId="0" xfId="0" applyNumberFormat="1" applyFont="1" applyFill="1"/>
    <xf numFmtId="167" fontId="12" fillId="2" borderId="0" xfId="0" applyNumberFormat="1" applyFont="1" applyFill="1"/>
    <xf numFmtId="0" fontId="3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167" fontId="7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!&#1050;&#1086;&#1085;&#1094;&#1077;&#1089;&#1089;&#1080;&#1103;%20&#1086;&#1082;&#1090;&#1103;&#1073;&#1088;&#1100;%202025%20&#1075;.%20(&#1089;%20&#1091;&#1095;&#1077;&#1090;&#1086;&#1084;%20&#1079;&#1072;&#1084;&#1077;&#1095;&#1072;&#1085;&#1080;&#1081;%20&#1062;&#1069;&#1056;&#1057;)\&#1055;&#1088;&#1080;&#1083;&#1086;&#1078;&#1077;&#1085;&#1080;&#1077;%20&#8470;%204%20(&#1054;&#1073;&#1098;&#1077;&#1084;%20&#1080;%20&#1080;&#1089;&#1090;&#1086;&#1095;&#1085;&#1080;&#1082;&#1080;%20&#1080;&#1085;&#1074;&#1077;&#1089;&#1090;&#1080;&#1094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тьевая вода"/>
      <sheetName val="техническая вода"/>
      <sheetName val="водоотведение"/>
    </sheetNames>
    <sheetDataSet>
      <sheetData sheetId="0">
        <row r="12">
          <cell r="D12">
            <v>17141.308298044001</v>
          </cell>
          <cell r="E12">
            <v>17781.221443538725</v>
          </cell>
          <cell r="F12">
            <v>18355.879835413652</v>
          </cell>
          <cell r="G12">
            <v>18950.251742773926</v>
          </cell>
          <cell r="H12">
            <v>19565.045811014141</v>
          </cell>
          <cell r="I12">
            <v>20200.99897805884</v>
          </cell>
          <cell r="J12">
            <v>20858.875565571205</v>
          </cell>
          <cell r="K12">
            <v>21539.467786598805</v>
          </cell>
          <cell r="L12">
            <v>22243.600470218687</v>
          </cell>
          <cell r="M12">
            <v>22972.128103763986</v>
          </cell>
          <cell r="N12">
            <v>23725.938193234502</v>
          </cell>
          <cell r="O12">
            <v>24505.9525425149</v>
          </cell>
          <cell r="P12">
            <v>25313.128552046037</v>
          </cell>
          <cell r="Q12">
            <v>26148.459837617393</v>
          </cell>
          <cell r="R12">
            <v>27012.978969972497</v>
          </cell>
          <cell r="S12">
            <v>27907.758835942972</v>
          </cell>
          <cell r="T12">
            <v>28833.913321852549</v>
          </cell>
          <cell r="U12">
            <v>29792.598719958074</v>
          </cell>
          <cell r="V12">
            <v>30785.01795872187</v>
          </cell>
          <cell r="W12">
            <v>31812.419957737595</v>
          </cell>
          <cell r="X12">
            <v>32876.101808160893</v>
          </cell>
          <cell r="Y12">
            <v>33977.411679526092</v>
          </cell>
          <cell r="Z12">
            <v>35117.752453861438</v>
          </cell>
          <cell r="AA12">
            <v>36298.579788047573</v>
          </cell>
          <cell r="AB12">
            <v>37521.406938697291</v>
          </cell>
          <cell r="AC12">
            <v>38787.807521701194</v>
          </cell>
          <cell r="AD12">
            <v>3437.0928868632841</v>
          </cell>
          <cell r="AE12">
            <v>0</v>
          </cell>
          <cell r="AF12">
            <v>43396.528726230659</v>
          </cell>
          <cell r="AG12">
            <v>44807.890884629516</v>
          </cell>
          <cell r="AH12">
            <v>46266.512124053887</v>
          </cell>
          <cell r="AI12">
            <v>47774.010761261183</v>
          </cell>
          <cell r="AJ12">
            <v>49332.061480959208</v>
          </cell>
        </row>
      </sheetData>
      <sheetData sheetId="1">
        <row r="12">
          <cell r="D12">
            <v>2638.8175073400007</v>
          </cell>
          <cell r="E12">
            <v>2750.0618141754244</v>
          </cell>
          <cell r="F12">
            <v>2843.4785558758526</v>
          </cell>
          <cell r="G12">
            <v>2940.3856069002468</v>
          </cell>
          <cell r="H12">
            <v>3040.9186770577826</v>
          </cell>
          <cell r="I12">
            <v>3145.2211012965117</v>
          </cell>
          <cell r="J12">
            <v>3253.4397366542207</v>
          </cell>
          <cell r="K12">
            <v>3365.7292627304914</v>
          </cell>
          <cell r="L12">
            <v>3482.2494858102714</v>
          </cell>
          <cell r="M12">
            <v>3603.1682467741316</v>
          </cell>
          <cell r="N12">
            <v>3728.658732935477</v>
          </cell>
          <cell r="O12">
            <v>3858.9016939502703</v>
          </cell>
          <cell r="P12">
            <v>3994.0855619502995</v>
          </cell>
          <cell r="Q12">
            <v>4134.4065760566928</v>
          </cell>
          <cell r="R12">
            <v>4280.0696114363418</v>
          </cell>
          <cell r="S12">
            <v>4431.2869130699637</v>
          </cell>
          <cell r="T12">
            <v>4588.2803344069443</v>
          </cell>
          <cell r="U12">
            <v>4751.2807810887034</v>
          </cell>
          <cell r="V12">
            <v>4920.5290599291766</v>
          </cell>
          <cell r="W12">
            <v>5096.2746333481373</v>
          </cell>
          <cell r="X12">
            <v>5278.7792794605011</v>
          </cell>
          <cell r="Y12">
            <v>5468.3144580324024</v>
          </cell>
          <cell r="Z12">
            <v>5665.1635825228259</v>
          </cell>
          <cell r="AA12">
            <v>5869.6221984378735</v>
          </cell>
          <cell r="AB12">
            <v>6081.9974915790744</v>
          </cell>
          <cell r="AC12">
            <v>6302.6100100996555</v>
          </cell>
          <cell r="AD12">
            <v>913.51801206209188</v>
          </cell>
          <cell r="AE12">
            <v>0</v>
          </cell>
          <cell r="AF12">
            <v>6988.070862941684</v>
          </cell>
          <cell r="AG12">
            <v>7227.7392529675053</v>
          </cell>
          <cell r="AH12">
            <v>7475.9720708038021</v>
          </cell>
          <cell r="AI12">
            <v>7733.0816786571922</v>
          </cell>
          <cell r="AJ12">
            <v>7999.3931020325444</v>
          </cell>
        </row>
      </sheetData>
      <sheetData sheetId="2">
        <row r="12">
          <cell r="D12">
            <v>18506.195083544004</v>
          </cell>
          <cell r="E12">
            <v>19210.333827138184</v>
          </cell>
          <cell r="F12">
            <v>19829.568750616916</v>
          </cell>
          <cell r="G12">
            <v>20470.209078702435</v>
          </cell>
          <cell r="H12">
            <v>21133.03108115957</v>
          </cell>
          <cell r="I12">
            <v>21818.842378200145</v>
          </cell>
          <cell r="J12">
            <v>22528.479663879451</v>
          </cell>
          <cell r="K12">
            <v>23262.814147035842</v>
          </cell>
          <cell r="L12">
            <v>24022.748610374685</v>
          </cell>
          <cell r="M12">
            <v>24809.221488319028</v>
          </cell>
          <cell r="N12">
            <v>25623.207464271214</v>
          </cell>
          <cell r="O12">
            <v>26465.718087952293</v>
          </cell>
          <cell r="P12">
            <v>27337.805913509481</v>
          </cell>
          <cell r="Q12">
            <v>28240.563059106116</v>
          </cell>
          <cell r="R12">
            <v>29175.125388733886</v>
          </cell>
          <cell r="S12">
            <v>30142.67111701296</v>
          </cell>
          <cell r="T12">
            <v>31144.4264377728</v>
          </cell>
          <cell r="U12">
            <v>32181.664177234175</v>
          </cell>
          <cell r="V12">
            <v>33255.708772642152</v>
          </cell>
          <cell r="W12">
            <v>34367.934977229466</v>
          </cell>
          <cell r="X12">
            <v>35519.773592421254</v>
          </cell>
          <cell r="Y12">
            <v>36712.710228223761</v>
          </cell>
          <cell r="Z12">
            <v>37948.289692773476</v>
          </cell>
          <cell r="AA12">
            <v>39228.11901205765</v>
          </cell>
          <cell r="AB12">
            <v>40553.868380852553</v>
          </cell>
          <cell r="AC12">
            <v>9812.9584173896728</v>
          </cell>
          <cell r="AD12">
            <v>6192.8771889842928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view="pageBreakPreview" topLeftCell="A10" zoomScale="90" zoomScaleNormal="70" zoomScaleSheetLayoutView="90" workbookViewId="0">
      <selection activeCell="G14" sqref="G14"/>
    </sheetView>
  </sheetViews>
  <sheetFormatPr defaultRowHeight="14.4" x14ac:dyDescent="0.3"/>
  <cols>
    <col min="2" max="2" width="51.33203125" customWidth="1"/>
    <col min="3" max="3" width="23.33203125" customWidth="1"/>
    <col min="4" max="4" width="68" customWidth="1"/>
    <col min="5" max="5" width="32.33203125" customWidth="1"/>
    <col min="6" max="7" width="17.109375" customWidth="1"/>
    <col min="8" max="8" width="18.33203125" customWidth="1"/>
    <col min="9" max="9" width="14.33203125" style="56" customWidth="1"/>
  </cols>
  <sheetData>
    <row r="1" spans="1:9" ht="18" x14ac:dyDescent="0.35">
      <c r="H1" s="21" t="s">
        <v>65</v>
      </c>
    </row>
    <row r="2" spans="1:9" ht="18" x14ac:dyDescent="0.35">
      <c r="H2" s="21" t="s">
        <v>66</v>
      </c>
    </row>
    <row r="3" spans="1:9" ht="18" x14ac:dyDescent="0.35">
      <c r="H3" s="21" t="s">
        <v>67</v>
      </c>
    </row>
    <row r="4" spans="1:9" ht="18" x14ac:dyDescent="0.35">
      <c r="H4" s="21" t="s">
        <v>68</v>
      </c>
    </row>
    <row r="6" spans="1:9" ht="17.399999999999999" x14ac:dyDescent="0.3">
      <c r="B6" s="4" t="s">
        <v>23</v>
      </c>
    </row>
    <row r="8" spans="1:9" s="1" customFormat="1" ht="62.4" x14ac:dyDescent="0.3">
      <c r="A8" s="19" t="s">
        <v>0</v>
      </c>
      <c r="B8" s="20" t="s">
        <v>1</v>
      </c>
      <c r="C8" s="20" t="s">
        <v>6</v>
      </c>
      <c r="D8" s="20" t="s">
        <v>2</v>
      </c>
      <c r="E8" s="20" t="s">
        <v>7</v>
      </c>
      <c r="F8" s="20" t="s">
        <v>3</v>
      </c>
      <c r="G8" s="20" t="s">
        <v>103</v>
      </c>
      <c r="H8" s="20" t="s">
        <v>104</v>
      </c>
      <c r="I8" s="57"/>
    </row>
    <row r="9" spans="1:9" s="3" customFormat="1" ht="15.6" x14ac:dyDescent="0.3">
      <c r="A9" s="46" t="s">
        <v>82</v>
      </c>
      <c r="B9" s="117" t="s">
        <v>8</v>
      </c>
      <c r="C9" s="117"/>
      <c r="D9" s="117"/>
      <c r="E9" s="117"/>
      <c r="F9" s="117"/>
      <c r="G9" s="117"/>
      <c r="H9" s="117"/>
      <c r="I9" s="58"/>
    </row>
    <row r="10" spans="1:9" ht="124.8" x14ac:dyDescent="0.3">
      <c r="A10" s="85" t="s">
        <v>11</v>
      </c>
      <c r="B10" s="86" t="s">
        <v>10</v>
      </c>
      <c r="C10" s="86" t="s">
        <v>9</v>
      </c>
      <c r="D10" s="88" t="s">
        <v>105</v>
      </c>
      <c r="E10" s="88" t="s">
        <v>97</v>
      </c>
      <c r="F10" s="86" t="s">
        <v>109</v>
      </c>
      <c r="G10" s="89">
        <f>график!E16+график!F16+график!G16+график!H16+график!I16+график!J16+график!K16+график!L16+график!M16+график!N16+график!O16+график!P16+график!Q16+график!R16+график!S16+график!T16+график!U16+график!V16+график!W16+график!X16+график!Y16*график!Y38</f>
        <v>574445.6402425312</v>
      </c>
      <c r="H10" s="90">
        <f>G10*1.2</f>
        <v>689334.76829103741</v>
      </c>
    </row>
    <row r="11" spans="1:9" ht="15.75" hidden="1" customHeight="1" x14ac:dyDescent="0.3">
      <c r="A11" s="114"/>
      <c r="B11" s="115"/>
      <c r="C11" s="115"/>
      <c r="D11" s="88"/>
      <c r="E11" s="119"/>
      <c r="F11" s="115"/>
      <c r="G11" s="89"/>
      <c r="H11" s="90">
        <f t="shared" ref="H11:H14" si="0">G11*1.2</f>
        <v>0</v>
      </c>
    </row>
    <row r="12" spans="1:9" ht="15.75" hidden="1" customHeight="1" x14ac:dyDescent="0.3">
      <c r="A12" s="114"/>
      <c r="B12" s="115"/>
      <c r="C12" s="115"/>
      <c r="D12" s="88"/>
      <c r="E12" s="119"/>
      <c r="F12" s="115"/>
      <c r="G12" s="89"/>
      <c r="H12" s="90">
        <f t="shared" si="0"/>
        <v>0</v>
      </c>
    </row>
    <row r="13" spans="1:9" ht="15.75" hidden="1" customHeight="1" x14ac:dyDescent="0.3">
      <c r="A13" s="114"/>
      <c r="B13" s="115"/>
      <c r="C13" s="115"/>
      <c r="D13" s="88"/>
      <c r="E13" s="119"/>
      <c r="F13" s="115"/>
      <c r="G13" s="89"/>
      <c r="H13" s="90">
        <f t="shared" si="0"/>
        <v>0</v>
      </c>
    </row>
    <row r="14" spans="1:9" ht="112.5" customHeight="1" x14ac:dyDescent="0.3">
      <c r="A14" s="85" t="s">
        <v>12</v>
      </c>
      <c r="B14" s="86" t="s">
        <v>13</v>
      </c>
      <c r="C14" s="86" t="s">
        <v>14</v>
      </c>
      <c r="D14" s="88" t="s">
        <v>106</v>
      </c>
      <c r="E14" s="88" t="s">
        <v>97</v>
      </c>
      <c r="F14" s="86" t="s">
        <v>110</v>
      </c>
      <c r="G14" s="89">
        <f>график!Y16*график!Y39+график!Z16+график!AA16+график!AB16+график!AC16+график!AD16+график!AE16</f>
        <v>229444.70668390239</v>
      </c>
      <c r="H14" s="90">
        <f t="shared" si="0"/>
        <v>275333.64802068286</v>
      </c>
    </row>
    <row r="15" spans="1:9" ht="15.6" hidden="1" x14ac:dyDescent="0.3">
      <c r="A15" s="114"/>
      <c r="B15" s="115"/>
      <c r="C15" s="115"/>
      <c r="D15" s="88"/>
      <c r="E15" s="119"/>
      <c r="F15" s="116"/>
      <c r="G15" s="87"/>
      <c r="H15" s="118"/>
    </row>
    <row r="16" spans="1:9" ht="15.6" hidden="1" x14ac:dyDescent="0.3">
      <c r="A16" s="114"/>
      <c r="B16" s="115"/>
      <c r="C16" s="115"/>
      <c r="D16" s="88"/>
      <c r="E16" s="119"/>
      <c r="F16" s="116"/>
      <c r="G16" s="87"/>
      <c r="H16" s="118"/>
    </row>
    <row r="17" spans="1:9" ht="15.6" hidden="1" x14ac:dyDescent="0.3">
      <c r="A17" s="114"/>
      <c r="B17" s="115"/>
      <c r="C17" s="115"/>
      <c r="D17" s="88"/>
      <c r="E17" s="119"/>
      <c r="F17" s="116"/>
      <c r="G17" s="87"/>
      <c r="H17" s="118"/>
    </row>
    <row r="18" spans="1:9" s="3" customFormat="1" ht="15.6" x14ac:dyDescent="0.3">
      <c r="A18" s="44"/>
      <c r="B18" s="20"/>
      <c r="C18" s="20"/>
      <c r="D18" s="22"/>
      <c r="E18" s="45"/>
      <c r="F18" s="22"/>
      <c r="G18" s="23">
        <f>SUM(G10:G17)</f>
        <v>803890.34692643362</v>
      </c>
      <c r="H18" s="23">
        <f>SUM(H10:H17)</f>
        <v>964668.41631172027</v>
      </c>
      <c r="I18" s="58"/>
    </row>
    <row r="19" spans="1:9" s="3" customFormat="1" ht="15.6" x14ac:dyDescent="0.3">
      <c r="A19" s="46" t="s">
        <v>4</v>
      </c>
      <c r="B19" s="117" t="s">
        <v>15</v>
      </c>
      <c r="C19" s="117"/>
      <c r="D19" s="117"/>
      <c r="E19" s="117"/>
      <c r="F19" s="117"/>
      <c r="G19" s="117"/>
      <c r="H19" s="117"/>
      <c r="I19" s="58"/>
    </row>
    <row r="20" spans="1:9" ht="109.2" x14ac:dyDescent="0.3">
      <c r="A20" s="85" t="s">
        <v>18</v>
      </c>
      <c r="B20" s="86" t="s">
        <v>16</v>
      </c>
      <c r="C20" s="86" t="s">
        <v>17</v>
      </c>
      <c r="D20" s="88" t="s">
        <v>107</v>
      </c>
      <c r="E20" s="88" t="s">
        <v>19</v>
      </c>
      <c r="F20" s="86" t="s">
        <v>111</v>
      </c>
      <c r="G20" s="95">
        <f>график!E18+график!F18+график!G18+график!H18+график!I18+график!J18+график!K18+график!L18+график!M18+график!N18+график!O18+график!P18+график!Q18*график!Q38</f>
        <v>272677.95621962426</v>
      </c>
      <c r="H20" s="90">
        <f>G20*1.2</f>
        <v>327213.54746354913</v>
      </c>
    </row>
    <row r="21" spans="1:9" ht="78" x14ac:dyDescent="0.3">
      <c r="A21" s="85" t="s">
        <v>22</v>
      </c>
      <c r="B21" s="86" t="s">
        <v>20</v>
      </c>
      <c r="C21" s="86" t="s">
        <v>21</v>
      </c>
      <c r="D21" s="88" t="s">
        <v>108</v>
      </c>
      <c r="E21" s="88" t="s">
        <v>19</v>
      </c>
      <c r="F21" s="86" t="s">
        <v>112</v>
      </c>
      <c r="G21" s="95">
        <f>график!Q18*график!Q39+график!R18+график!S18+график!T18+график!U18+график!V18+график!W18+график!X18+график!Y18+график!Z18+график!AA18+график!AB18+график!AC18+график!AD18+график!AE18</f>
        <v>446816.90979751333</v>
      </c>
      <c r="H21" s="90">
        <f>G21*1.2</f>
        <v>536180.29175701598</v>
      </c>
    </row>
    <row r="22" spans="1:9" ht="15.6" hidden="1" x14ac:dyDescent="0.3">
      <c r="A22" s="114"/>
      <c r="B22" s="115"/>
      <c r="C22" s="115"/>
      <c r="D22" s="88"/>
      <c r="E22" s="119"/>
      <c r="F22" s="116"/>
      <c r="G22" s="87"/>
      <c r="H22" s="118"/>
    </row>
    <row r="23" spans="1:9" ht="15.6" hidden="1" x14ac:dyDescent="0.3">
      <c r="A23" s="114"/>
      <c r="B23" s="115"/>
      <c r="C23" s="115"/>
      <c r="D23" s="88"/>
      <c r="E23" s="119"/>
      <c r="F23" s="116"/>
      <c r="G23" s="87"/>
      <c r="H23" s="118"/>
    </row>
    <row r="24" spans="1:9" ht="15.6" hidden="1" x14ac:dyDescent="0.3">
      <c r="A24" s="114"/>
      <c r="B24" s="115"/>
      <c r="C24" s="115"/>
      <c r="D24" s="88"/>
      <c r="E24" s="119"/>
      <c r="F24" s="116"/>
      <c r="G24" s="87"/>
      <c r="H24" s="118"/>
    </row>
    <row r="25" spans="1:9" ht="15.6" hidden="1" x14ac:dyDescent="0.3">
      <c r="A25" s="114"/>
      <c r="B25" s="115"/>
      <c r="C25" s="115"/>
      <c r="D25" s="88"/>
      <c r="E25" s="119"/>
      <c r="F25" s="116"/>
      <c r="G25" s="87"/>
      <c r="H25" s="118"/>
    </row>
    <row r="26" spans="1:9" s="3" customFormat="1" ht="15.6" x14ac:dyDescent="0.3">
      <c r="A26" s="44"/>
      <c r="B26" s="20"/>
      <c r="C26" s="20"/>
      <c r="D26" s="22"/>
      <c r="E26" s="22"/>
      <c r="F26" s="22"/>
      <c r="G26" s="23">
        <f>SUM(G20:G25)</f>
        <v>719494.86601713765</v>
      </c>
      <c r="H26" s="23">
        <f>SUM(H20:H25)</f>
        <v>863393.83922056505</v>
      </c>
      <c r="I26" s="58"/>
    </row>
    <row r="27" spans="1:9" s="3" customFormat="1" ht="15.6" x14ac:dyDescent="0.3">
      <c r="A27" s="19"/>
      <c r="B27" s="19"/>
      <c r="C27" s="19"/>
      <c r="D27" s="19"/>
      <c r="E27" s="22" t="s">
        <v>5</v>
      </c>
      <c r="F27" s="22"/>
      <c r="G27" s="23">
        <f>G18+G26</f>
        <v>1523385.2129435712</v>
      </c>
      <c r="H27" s="23">
        <f>H18+H26</f>
        <v>1828062.2555322852</v>
      </c>
      <c r="I27" s="58"/>
    </row>
    <row r="29" spans="1:9" s="47" customFormat="1" ht="15.6" x14ac:dyDescent="0.3">
      <c r="B29" s="120" t="s">
        <v>69</v>
      </c>
      <c r="C29" s="120"/>
      <c r="D29" s="120"/>
      <c r="E29" s="120"/>
      <c r="F29" s="120"/>
      <c r="G29" s="120"/>
      <c r="H29" s="120"/>
      <c r="I29" s="59"/>
    </row>
    <row r="30" spans="1:9" s="47" customFormat="1" ht="15.6" x14ac:dyDescent="0.3">
      <c r="I30" s="59"/>
    </row>
    <row r="31" spans="1:9" s="48" customFormat="1" ht="15.6" x14ac:dyDescent="0.3">
      <c r="B31" s="49" t="s">
        <v>70</v>
      </c>
      <c r="D31" s="50" t="s">
        <v>71</v>
      </c>
      <c r="F31" s="120" t="s">
        <v>73</v>
      </c>
      <c r="G31" s="120"/>
      <c r="H31" s="120"/>
      <c r="I31" s="60"/>
    </row>
    <row r="32" spans="1:9" s="47" customFormat="1" ht="15.6" x14ac:dyDescent="0.3">
      <c r="D32" s="51"/>
      <c r="I32" s="59"/>
    </row>
    <row r="33" spans="2:9" s="47" customFormat="1" ht="15.6" x14ac:dyDescent="0.3">
      <c r="B33" s="47" t="s">
        <v>76</v>
      </c>
      <c r="D33" s="51" t="s">
        <v>75</v>
      </c>
      <c r="F33" s="121" t="s">
        <v>72</v>
      </c>
      <c r="G33" s="121"/>
      <c r="H33" s="121"/>
      <c r="I33" s="59"/>
    </row>
    <row r="34" spans="2:9" s="47" customFormat="1" ht="15.6" x14ac:dyDescent="0.3">
      <c r="D34" s="51"/>
      <c r="I34" s="59"/>
    </row>
    <row r="35" spans="2:9" s="47" customFormat="1" ht="15.6" x14ac:dyDescent="0.3">
      <c r="D35" s="51"/>
      <c r="I35" s="59"/>
    </row>
    <row r="36" spans="2:9" s="47" customFormat="1" ht="15.6" x14ac:dyDescent="0.3">
      <c r="B36" s="51" t="s">
        <v>77</v>
      </c>
      <c r="D36" s="51" t="s">
        <v>92</v>
      </c>
      <c r="F36" s="121" t="s">
        <v>74</v>
      </c>
      <c r="G36" s="121"/>
      <c r="H36" s="121"/>
      <c r="I36" s="59"/>
    </row>
    <row r="37" spans="2:9" s="7" customFormat="1" ht="13.8" x14ac:dyDescent="0.25">
      <c r="I37" s="61"/>
    </row>
  </sheetData>
  <mergeCells count="29">
    <mergeCell ref="B29:H29"/>
    <mergeCell ref="F31:H31"/>
    <mergeCell ref="F33:H33"/>
    <mergeCell ref="F36:H36"/>
    <mergeCell ref="A24:A25"/>
    <mergeCell ref="E24:E25"/>
    <mergeCell ref="H24:H25"/>
    <mergeCell ref="B9:H9"/>
    <mergeCell ref="F22:F23"/>
    <mergeCell ref="H22:H23"/>
    <mergeCell ref="H15:H17"/>
    <mergeCell ref="F15:F17"/>
    <mergeCell ref="E15:E17"/>
    <mergeCell ref="B15:B17"/>
    <mergeCell ref="C15:C17"/>
    <mergeCell ref="B19:H19"/>
    <mergeCell ref="E11:E13"/>
    <mergeCell ref="B11:B13"/>
    <mergeCell ref="B22:B23"/>
    <mergeCell ref="C22:C23"/>
    <mergeCell ref="E22:E23"/>
    <mergeCell ref="C11:C13"/>
    <mergeCell ref="A11:A13"/>
    <mergeCell ref="F11:F13"/>
    <mergeCell ref="A22:A23"/>
    <mergeCell ref="F24:F25"/>
    <mergeCell ref="A15:A17"/>
    <mergeCell ref="C24:C25"/>
    <mergeCell ref="B24:B25"/>
  </mergeCells>
  <pageMargins left="0.70866141732283472" right="0.70866141732283472" top="0.74803149606299213" bottom="0.35433070866141736" header="0.31496062992125984" footer="0.31496062992125984"/>
  <pageSetup paperSize="9" scale="55" orientation="landscape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view="pageBreakPreview" zoomScale="80" zoomScaleNormal="100" zoomScaleSheetLayoutView="80" workbookViewId="0">
      <selection activeCell="M15" sqref="M15"/>
    </sheetView>
  </sheetViews>
  <sheetFormatPr defaultColWidth="9.109375" defaultRowHeight="13.8" x14ac:dyDescent="0.25"/>
  <cols>
    <col min="1" max="1" width="32.5546875" style="11" customWidth="1"/>
    <col min="2" max="2" width="12.109375" style="7" customWidth="1"/>
    <col min="3" max="16" width="8.88671875" style="7" customWidth="1"/>
    <col min="17" max="16384" width="9.109375" style="7"/>
  </cols>
  <sheetData>
    <row r="1" spans="1:16" x14ac:dyDescent="0.25">
      <c r="P1" s="53" t="s">
        <v>83</v>
      </c>
    </row>
    <row r="4" spans="1:16" x14ac:dyDescent="0.25">
      <c r="A4" s="14" t="s">
        <v>62</v>
      </c>
    </row>
    <row r="6" spans="1:16" x14ac:dyDescent="0.25">
      <c r="A6" s="12" t="s">
        <v>25</v>
      </c>
      <c r="B6" s="13" t="s">
        <v>27</v>
      </c>
      <c r="C6" s="13" t="s">
        <v>29</v>
      </c>
      <c r="D6" s="13" t="s">
        <v>30</v>
      </c>
      <c r="E6" s="13" t="s">
        <v>31</v>
      </c>
      <c r="F6" s="13" t="s">
        <v>32</v>
      </c>
      <c r="G6" s="13" t="s">
        <v>33</v>
      </c>
      <c r="H6" s="13" t="s">
        <v>34</v>
      </c>
      <c r="I6" s="13" t="s">
        <v>35</v>
      </c>
      <c r="J6" s="13" t="s">
        <v>36</v>
      </c>
      <c r="K6" s="13" t="s">
        <v>37</v>
      </c>
      <c r="L6" s="13" t="s">
        <v>38</v>
      </c>
      <c r="M6" s="13" t="s">
        <v>39</v>
      </c>
      <c r="N6" s="13" t="s">
        <v>40</v>
      </c>
      <c r="O6" s="13" t="s">
        <v>41</v>
      </c>
      <c r="P6" s="13" t="s">
        <v>42</v>
      </c>
    </row>
    <row r="7" spans="1:16" ht="27.6" x14ac:dyDescent="0.25">
      <c r="A7" s="15" t="s">
        <v>24</v>
      </c>
      <c r="B7" s="6" t="s">
        <v>26</v>
      </c>
      <c r="C7" s="71">
        <v>1.0429999999999999</v>
      </c>
      <c r="D7" s="52">
        <v>1.04</v>
      </c>
      <c r="E7" s="52">
        <v>1.04</v>
      </c>
      <c r="F7" s="52">
        <v>1.04</v>
      </c>
      <c r="G7" s="52">
        <v>1.04</v>
      </c>
      <c r="H7" s="52">
        <v>1.04</v>
      </c>
      <c r="I7" s="52">
        <v>1.04</v>
      </c>
      <c r="J7" s="52">
        <v>1.04</v>
      </c>
      <c r="K7" s="52">
        <v>1.04</v>
      </c>
      <c r="L7" s="52">
        <v>1.04</v>
      </c>
      <c r="M7" s="52">
        <v>1.04</v>
      </c>
      <c r="N7" s="52">
        <v>1.04</v>
      </c>
      <c r="O7" s="52">
        <v>1.04</v>
      </c>
      <c r="P7" s="52">
        <v>1.04</v>
      </c>
    </row>
    <row r="8" spans="1:16" ht="27.6" x14ac:dyDescent="0.25">
      <c r="A8" s="15" t="s">
        <v>24</v>
      </c>
      <c r="B8" s="8" t="s">
        <v>61</v>
      </c>
      <c r="C8" s="72">
        <f t="shared" ref="C8:L8" si="0">C7</f>
        <v>1.0429999999999999</v>
      </c>
      <c r="D8" s="9">
        <f t="shared" si="0"/>
        <v>1.04</v>
      </c>
      <c r="E8" s="9">
        <f t="shared" si="0"/>
        <v>1.04</v>
      </c>
      <c r="F8" s="9">
        <f t="shared" si="0"/>
        <v>1.04</v>
      </c>
      <c r="G8" s="9">
        <f t="shared" si="0"/>
        <v>1.04</v>
      </c>
      <c r="H8" s="9">
        <f t="shared" si="0"/>
        <v>1.04</v>
      </c>
      <c r="I8" s="9">
        <f t="shared" si="0"/>
        <v>1.04</v>
      </c>
      <c r="J8" s="9">
        <f t="shared" si="0"/>
        <v>1.04</v>
      </c>
      <c r="K8" s="9">
        <f t="shared" si="0"/>
        <v>1.04</v>
      </c>
      <c r="L8" s="9">
        <f t="shared" si="0"/>
        <v>1.04</v>
      </c>
      <c r="M8" s="9">
        <f>M7</f>
        <v>1.04</v>
      </c>
      <c r="N8" s="9">
        <f>N7</f>
        <v>1.04</v>
      </c>
      <c r="O8" s="9">
        <f>O7</f>
        <v>1.04</v>
      </c>
      <c r="P8" s="9">
        <f>P7</f>
        <v>1.04</v>
      </c>
    </row>
    <row r="9" spans="1:16" ht="27.6" x14ac:dyDescent="0.25">
      <c r="A9" s="15" t="s">
        <v>95</v>
      </c>
      <c r="B9" s="8" t="s">
        <v>94</v>
      </c>
      <c r="C9" s="73">
        <f>C8</f>
        <v>1.0429999999999999</v>
      </c>
      <c r="D9" s="10">
        <f t="shared" ref="D9:I9" si="1">C9*D8</f>
        <v>1.0847199999999999</v>
      </c>
      <c r="E9" s="10">
        <f t="shared" si="1"/>
        <v>1.1281087999999999</v>
      </c>
      <c r="F9" s="10">
        <f t="shared" si="1"/>
        <v>1.1732331519999999</v>
      </c>
      <c r="G9" s="10">
        <f t="shared" si="1"/>
        <v>1.22016247808</v>
      </c>
      <c r="H9" s="10">
        <f t="shared" si="1"/>
        <v>1.2689689772032</v>
      </c>
      <c r="I9" s="10">
        <f t="shared" si="1"/>
        <v>1.319727736291328</v>
      </c>
      <c r="J9" s="10">
        <f>I9*J8</f>
        <v>1.3725168457429813</v>
      </c>
      <c r="K9" s="10">
        <f t="shared" ref="K9:P9" si="2">J9*K8</f>
        <v>1.4274175195727006</v>
      </c>
      <c r="L9" s="10">
        <f t="shared" si="2"/>
        <v>1.4845142203556088</v>
      </c>
      <c r="M9" s="10">
        <f t="shared" si="2"/>
        <v>1.5438947891698331</v>
      </c>
      <c r="N9" s="10">
        <f t="shared" si="2"/>
        <v>1.6056505807366266</v>
      </c>
      <c r="O9" s="10">
        <f t="shared" si="2"/>
        <v>1.6698766039660917</v>
      </c>
      <c r="P9" s="10">
        <f t="shared" si="2"/>
        <v>1.7366716681247354</v>
      </c>
    </row>
    <row r="11" spans="1:16" x14ac:dyDescent="0.25">
      <c r="A11" s="12" t="s">
        <v>25</v>
      </c>
      <c r="B11" s="13" t="s">
        <v>27</v>
      </c>
      <c r="C11" s="13" t="s">
        <v>43</v>
      </c>
      <c r="D11" s="13" t="s">
        <v>44</v>
      </c>
      <c r="E11" s="13" t="s">
        <v>45</v>
      </c>
      <c r="F11" s="13" t="s">
        <v>46</v>
      </c>
      <c r="G11" s="13" t="s">
        <v>47</v>
      </c>
      <c r="H11" s="13" t="s">
        <v>48</v>
      </c>
      <c r="I11" s="13" t="s">
        <v>49</v>
      </c>
      <c r="J11" s="13" t="s">
        <v>50</v>
      </c>
      <c r="K11" s="13" t="s">
        <v>51</v>
      </c>
      <c r="L11" s="13" t="s">
        <v>52</v>
      </c>
      <c r="M11" s="13" t="s">
        <v>53</v>
      </c>
      <c r="N11" s="13" t="s">
        <v>54</v>
      </c>
      <c r="O11" s="13" t="s">
        <v>55</v>
      </c>
      <c r="P11" s="13" t="s">
        <v>56</v>
      </c>
    </row>
    <row r="12" spans="1:16" ht="27.6" x14ac:dyDescent="0.25">
      <c r="A12" s="15" t="s">
        <v>24</v>
      </c>
      <c r="B12" s="6" t="s">
        <v>26</v>
      </c>
      <c r="C12" s="52">
        <v>1.04</v>
      </c>
      <c r="D12" s="52">
        <v>1.04</v>
      </c>
      <c r="E12" s="52">
        <v>1.04</v>
      </c>
      <c r="F12" s="52">
        <v>1.04</v>
      </c>
      <c r="G12" s="52">
        <v>1.04</v>
      </c>
      <c r="H12" s="52">
        <v>1.04</v>
      </c>
      <c r="I12" s="52">
        <v>1.04</v>
      </c>
      <c r="J12" s="52">
        <v>1.04</v>
      </c>
      <c r="K12" s="52">
        <v>1.04</v>
      </c>
      <c r="L12" s="52">
        <v>1.04</v>
      </c>
      <c r="M12" s="52">
        <v>1.04</v>
      </c>
      <c r="N12" s="52">
        <v>1.04</v>
      </c>
      <c r="O12" s="52">
        <v>1.04</v>
      </c>
      <c r="P12" s="52">
        <v>1.04</v>
      </c>
    </row>
    <row r="13" spans="1:16" ht="27.6" x14ac:dyDescent="0.25">
      <c r="A13" s="15" t="s">
        <v>24</v>
      </c>
      <c r="B13" s="8" t="s">
        <v>61</v>
      </c>
      <c r="C13" s="9">
        <f t="shared" ref="C13:P13" si="3">C12</f>
        <v>1.04</v>
      </c>
      <c r="D13" s="9">
        <f t="shared" si="3"/>
        <v>1.04</v>
      </c>
      <c r="E13" s="9">
        <f t="shared" si="3"/>
        <v>1.04</v>
      </c>
      <c r="F13" s="9">
        <f t="shared" si="3"/>
        <v>1.04</v>
      </c>
      <c r="G13" s="9">
        <f t="shared" si="3"/>
        <v>1.04</v>
      </c>
      <c r="H13" s="9">
        <f t="shared" si="3"/>
        <v>1.04</v>
      </c>
      <c r="I13" s="9">
        <f t="shared" si="3"/>
        <v>1.04</v>
      </c>
      <c r="J13" s="9">
        <f t="shared" si="3"/>
        <v>1.04</v>
      </c>
      <c r="K13" s="9">
        <f t="shared" si="3"/>
        <v>1.04</v>
      </c>
      <c r="L13" s="9">
        <f t="shared" si="3"/>
        <v>1.04</v>
      </c>
      <c r="M13" s="9">
        <f t="shared" si="3"/>
        <v>1.04</v>
      </c>
      <c r="N13" s="9">
        <f t="shared" si="3"/>
        <v>1.04</v>
      </c>
      <c r="O13" s="9">
        <f t="shared" si="3"/>
        <v>1.04</v>
      </c>
      <c r="P13" s="9">
        <f t="shared" si="3"/>
        <v>1.04</v>
      </c>
    </row>
    <row r="14" spans="1:16" ht="27.6" x14ac:dyDescent="0.25">
      <c r="A14" s="15" t="s">
        <v>95</v>
      </c>
      <c r="B14" s="8" t="s">
        <v>94</v>
      </c>
      <c r="C14" s="10">
        <f>P9*C13</f>
        <v>1.806138534849725</v>
      </c>
      <c r="D14" s="10">
        <f>C14*D13</f>
        <v>1.8783840762437141</v>
      </c>
      <c r="E14" s="10">
        <f>D14*E13</f>
        <v>1.9535194392934627</v>
      </c>
      <c r="F14" s="10">
        <f t="shared" ref="F14:K14" si="4">E14*F13</f>
        <v>2.0316602168652014</v>
      </c>
      <c r="G14" s="10">
        <f t="shared" si="4"/>
        <v>2.1129266255398096</v>
      </c>
      <c r="H14" s="10">
        <f t="shared" si="4"/>
        <v>2.1974436905614021</v>
      </c>
      <c r="I14" s="10">
        <f t="shared" si="4"/>
        <v>2.2853414381838584</v>
      </c>
      <c r="J14" s="10">
        <f t="shared" si="4"/>
        <v>2.3767550957112129</v>
      </c>
      <c r="K14" s="10">
        <f t="shared" si="4"/>
        <v>2.4718252995396615</v>
      </c>
      <c r="L14" s="10">
        <f t="shared" ref="L14" si="5">K14*L13</f>
        <v>2.5706983115212481</v>
      </c>
      <c r="M14" s="10">
        <f>L14*M13</f>
        <v>2.6735262439820979</v>
      </c>
      <c r="N14" s="10">
        <f t="shared" ref="N14" si="6">M14*N13</f>
        <v>2.7804672937413821</v>
      </c>
      <c r="O14" s="10">
        <f t="shared" ref="O14" si="7">N14*O13</f>
        <v>2.8916859854910375</v>
      </c>
      <c r="P14" s="10">
        <f t="shared" ref="P14" si="8">O14*P13</f>
        <v>3.0073534249106793</v>
      </c>
    </row>
    <row r="16" spans="1:16" hidden="1" x14ac:dyDescent="0.25">
      <c r="A16" s="12" t="s">
        <v>25</v>
      </c>
      <c r="B16" s="13" t="s">
        <v>27</v>
      </c>
      <c r="C16" s="13" t="s">
        <v>57</v>
      </c>
      <c r="D16" s="13" t="s">
        <v>58</v>
      </c>
      <c r="E16" s="13" t="s">
        <v>59</v>
      </c>
      <c r="F16" s="13" t="s">
        <v>60</v>
      </c>
      <c r="G16" s="13" t="s">
        <v>86</v>
      </c>
      <c r="H16" s="13" t="s">
        <v>87</v>
      </c>
      <c r="I16" s="13" t="s">
        <v>88</v>
      </c>
      <c r="J16" s="13" t="s">
        <v>89</v>
      </c>
      <c r="K16" s="13" t="s">
        <v>90</v>
      </c>
      <c r="L16" s="13" t="s">
        <v>91</v>
      </c>
    </row>
    <row r="17" spans="1:16" ht="27.6" hidden="1" x14ac:dyDescent="0.25">
      <c r="A17" s="15" t="s">
        <v>24</v>
      </c>
      <c r="B17" s="6" t="s">
        <v>26</v>
      </c>
      <c r="C17" s="52">
        <v>1.04</v>
      </c>
      <c r="D17" s="52">
        <v>1.04</v>
      </c>
      <c r="E17" s="52">
        <v>1.04</v>
      </c>
      <c r="F17" s="52">
        <v>1.04</v>
      </c>
      <c r="G17" s="52">
        <v>1.04</v>
      </c>
      <c r="H17" s="52">
        <v>1.04</v>
      </c>
      <c r="I17" s="52">
        <v>1.04</v>
      </c>
      <c r="J17" s="52">
        <v>1.04</v>
      </c>
      <c r="K17" s="52">
        <v>1.04</v>
      </c>
      <c r="L17" s="52">
        <v>1.04</v>
      </c>
    </row>
    <row r="18" spans="1:16" ht="27.6" hidden="1" x14ac:dyDescent="0.25">
      <c r="A18" s="15" t="s">
        <v>24</v>
      </c>
      <c r="B18" s="8" t="s">
        <v>61</v>
      </c>
      <c r="C18" s="9">
        <f t="shared" ref="C18:F18" si="9">C17</f>
        <v>1.04</v>
      </c>
      <c r="D18" s="9">
        <f t="shared" si="9"/>
        <v>1.04</v>
      </c>
      <c r="E18" s="9">
        <f t="shared" si="9"/>
        <v>1.04</v>
      </c>
      <c r="F18" s="9">
        <f t="shared" si="9"/>
        <v>1.04</v>
      </c>
      <c r="G18" s="9">
        <f t="shared" ref="G18:L18" si="10">G17</f>
        <v>1.04</v>
      </c>
      <c r="H18" s="9">
        <f t="shared" si="10"/>
        <v>1.04</v>
      </c>
      <c r="I18" s="9">
        <f t="shared" si="10"/>
        <v>1.04</v>
      </c>
      <c r="J18" s="9">
        <f t="shared" si="10"/>
        <v>1.04</v>
      </c>
      <c r="K18" s="9">
        <f t="shared" si="10"/>
        <v>1.04</v>
      </c>
      <c r="L18" s="9">
        <f t="shared" si="10"/>
        <v>1.04</v>
      </c>
    </row>
    <row r="19" spans="1:16" ht="27.6" hidden="1" x14ac:dyDescent="0.25">
      <c r="A19" s="15" t="s">
        <v>95</v>
      </c>
      <c r="B19" s="8" t="s">
        <v>94</v>
      </c>
      <c r="C19" s="10">
        <f>P14*C18</f>
        <v>3.1276475619071067</v>
      </c>
      <c r="D19" s="10">
        <f>C19*D18</f>
        <v>3.2527534643833911</v>
      </c>
      <c r="E19" s="10">
        <f t="shared" ref="E19:L19" si="11">D19*E18</f>
        <v>3.3828636029587269</v>
      </c>
      <c r="F19" s="10">
        <f t="shared" si="11"/>
        <v>3.5181781470770761</v>
      </c>
      <c r="G19" s="10">
        <f t="shared" si="11"/>
        <v>3.6589052729601592</v>
      </c>
      <c r="H19" s="10">
        <f t="shared" si="11"/>
        <v>3.8052614838785659</v>
      </c>
      <c r="I19" s="10">
        <f t="shared" si="11"/>
        <v>3.9574719432337089</v>
      </c>
      <c r="J19" s="10">
        <f t="shared" si="11"/>
        <v>4.115770820963057</v>
      </c>
      <c r="K19" s="10">
        <f t="shared" si="11"/>
        <v>4.2804016538015794</v>
      </c>
      <c r="L19" s="10">
        <f t="shared" si="11"/>
        <v>4.4516177199536431</v>
      </c>
    </row>
    <row r="22" spans="1:16" ht="30" customHeight="1" x14ac:dyDescent="0.25">
      <c r="A22" s="122" t="s">
        <v>63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</row>
    <row r="25" spans="1:16" s="14" customFormat="1" x14ac:dyDescent="0.25">
      <c r="A25" s="54" t="s">
        <v>84</v>
      </c>
      <c r="C25" s="14" t="s">
        <v>85</v>
      </c>
    </row>
  </sheetData>
  <mergeCells count="1">
    <mergeCell ref="A22:P22"/>
  </mergeCells>
  <pageMargins left="0.70866141732283472" right="0.70866141732283472" top="1.1417322834645669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1"/>
  <sheetViews>
    <sheetView tabSelected="1" view="pageBreakPreview" topLeftCell="R1" zoomScaleNormal="100" zoomScaleSheetLayoutView="100" workbookViewId="0">
      <selection activeCell="AE6" sqref="AE6"/>
    </sheetView>
  </sheetViews>
  <sheetFormatPr defaultColWidth="9.109375" defaultRowHeight="13.8" outlineLevelCol="1" x14ac:dyDescent="0.25"/>
  <cols>
    <col min="1" max="1" width="2" style="7" customWidth="1"/>
    <col min="2" max="2" width="40.88671875" style="7" customWidth="1"/>
    <col min="3" max="3" width="15.88671875" style="7" customWidth="1"/>
    <col min="4" max="4" width="14.88671875" style="7" customWidth="1"/>
    <col min="5" max="21" width="11.6640625" style="7" customWidth="1"/>
    <col min="22" max="31" width="11.33203125" style="7" customWidth="1"/>
    <col min="32" max="37" width="10.88671875" style="7" hidden="1" customWidth="1" outlineLevel="1"/>
    <col min="38" max="38" width="13" style="7" bestFit="1" customWidth="1" collapsed="1"/>
    <col min="39" max="39" width="21" style="7" customWidth="1"/>
    <col min="40" max="16384" width="9.109375" style="7"/>
  </cols>
  <sheetData>
    <row r="1" spans="2:40" ht="20.399999999999999" x14ac:dyDescent="0.35">
      <c r="B1" s="74"/>
      <c r="AE1" s="97" t="s">
        <v>119</v>
      </c>
    </row>
    <row r="2" spans="2:40" ht="20.399999999999999" x14ac:dyDescent="0.35">
      <c r="B2" s="74"/>
      <c r="AE2" s="98" t="s">
        <v>113</v>
      </c>
    </row>
    <row r="3" spans="2:40" ht="20.399999999999999" x14ac:dyDescent="0.35">
      <c r="B3" s="74"/>
      <c r="AE3" s="98" t="s">
        <v>114</v>
      </c>
    </row>
    <row r="4" spans="2:40" ht="20.399999999999999" x14ac:dyDescent="0.35">
      <c r="B4" s="74"/>
      <c r="AE4" s="98" t="s">
        <v>120</v>
      </c>
      <c r="AL4" s="99"/>
      <c r="AM4" s="99"/>
      <c r="AN4" s="99"/>
    </row>
    <row r="5" spans="2:40" ht="20.399999999999999" x14ac:dyDescent="0.35">
      <c r="B5" s="123" t="s">
        <v>118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L5" s="99"/>
      <c r="AM5" s="99"/>
      <c r="AN5" s="99"/>
    </row>
    <row r="6" spans="2:40" x14ac:dyDescent="0.25">
      <c r="AL6" s="99"/>
      <c r="AM6" s="99"/>
      <c r="AN6" s="99"/>
    </row>
    <row r="7" spans="2:40" ht="15" customHeight="1" x14ac:dyDescent="0.25">
      <c r="B7" s="17" t="s">
        <v>25</v>
      </c>
      <c r="C7" s="13" t="s">
        <v>27</v>
      </c>
      <c r="D7" s="13"/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35</v>
      </c>
      <c r="L7" s="13" t="s">
        <v>36</v>
      </c>
      <c r="M7" s="13" t="s">
        <v>37</v>
      </c>
      <c r="N7" s="13" t="s">
        <v>38</v>
      </c>
      <c r="O7" s="13" t="s">
        <v>39</v>
      </c>
      <c r="P7" s="13" t="s">
        <v>40</v>
      </c>
      <c r="Q7" s="13" t="s">
        <v>41</v>
      </c>
      <c r="R7" s="13" t="s">
        <v>42</v>
      </c>
      <c r="S7" s="13" t="s">
        <v>43</v>
      </c>
      <c r="T7" s="13" t="s">
        <v>44</v>
      </c>
      <c r="U7" s="13" t="s">
        <v>45</v>
      </c>
      <c r="V7" s="13" t="s">
        <v>46</v>
      </c>
      <c r="W7" s="13" t="s">
        <v>47</v>
      </c>
      <c r="X7" s="13" t="s">
        <v>48</v>
      </c>
      <c r="Y7" s="13" t="s">
        <v>49</v>
      </c>
      <c r="Z7" s="13" t="s">
        <v>50</v>
      </c>
      <c r="AA7" s="13" t="s">
        <v>51</v>
      </c>
      <c r="AB7" s="13" t="s">
        <v>52</v>
      </c>
      <c r="AC7" s="13" t="s">
        <v>53</v>
      </c>
      <c r="AD7" s="13" t="s">
        <v>54</v>
      </c>
      <c r="AE7" s="13" t="s">
        <v>55</v>
      </c>
      <c r="AF7" s="13" t="s">
        <v>56</v>
      </c>
      <c r="AG7" s="13" t="s">
        <v>57</v>
      </c>
      <c r="AH7" s="13" t="s">
        <v>58</v>
      </c>
      <c r="AI7" s="13" t="s">
        <v>59</v>
      </c>
      <c r="AJ7" s="13" t="s">
        <v>60</v>
      </c>
      <c r="AK7" s="13" t="s">
        <v>86</v>
      </c>
      <c r="AL7" s="99"/>
      <c r="AM7" s="99"/>
      <c r="AN7" s="99"/>
    </row>
    <row r="8" spans="2:40" ht="50.25" customHeight="1" x14ac:dyDescent="0.25">
      <c r="B8" s="15" t="s">
        <v>24</v>
      </c>
      <c r="C8" s="6" t="s">
        <v>26</v>
      </c>
      <c r="D8" s="52"/>
      <c r="E8" s="52">
        <f>индексы!C7</f>
        <v>1.0429999999999999</v>
      </c>
      <c r="F8" s="52">
        <f>индексы!D7</f>
        <v>1.04</v>
      </c>
      <c r="G8" s="52">
        <f>индексы!E7</f>
        <v>1.04</v>
      </c>
      <c r="H8" s="52">
        <f>индексы!F7</f>
        <v>1.04</v>
      </c>
      <c r="I8" s="52">
        <f>индексы!G7</f>
        <v>1.04</v>
      </c>
      <c r="J8" s="52">
        <f>индексы!H7</f>
        <v>1.04</v>
      </c>
      <c r="K8" s="52">
        <f>индексы!I7</f>
        <v>1.04</v>
      </c>
      <c r="L8" s="52">
        <f>индексы!J7</f>
        <v>1.04</v>
      </c>
      <c r="M8" s="52">
        <f>индексы!K7</f>
        <v>1.04</v>
      </c>
      <c r="N8" s="52">
        <f>индексы!L7</f>
        <v>1.04</v>
      </c>
      <c r="O8" s="52">
        <f>индексы!M7</f>
        <v>1.04</v>
      </c>
      <c r="P8" s="52">
        <f>индексы!N7</f>
        <v>1.04</v>
      </c>
      <c r="Q8" s="52">
        <f>индексы!O7</f>
        <v>1.04</v>
      </c>
      <c r="R8" s="52">
        <f>индексы!P7</f>
        <v>1.04</v>
      </c>
      <c r="S8" s="52">
        <f>индексы!C12</f>
        <v>1.04</v>
      </c>
      <c r="T8" s="52">
        <f>индексы!D12</f>
        <v>1.04</v>
      </c>
      <c r="U8" s="52">
        <f>индексы!E12</f>
        <v>1.04</v>
      </c>
      <c r="V8" s="52">
        <f>индексы!F12</f>
        <v>1.04</v>
      </c>
      <c r="W8" s="52">
        <f>индексы!G12</f>
        <v>1.04</v>
      </c>
      <c r="X8" s="52">
        <f>индексы!H12</f>
        <v>1.04</v>
      </c>
      <c r="Y8" s="52">
        <f>индексы!I12</f>
        <v>1.04</v>
      </c>
      <c r="Z8" s="52">
        <f>индексы!J12</f>
        <v>1.04</v>
      </c>
      <c r="AA8" s="52">
        <f>индексы!K12</f>
        <v>1.04</v>
      </c>
      <c r="AB8" s="52">
        <f>индексы!L12</f>
        <v>1.04</v>
      </c>
      <c r="AC8" s="52">
        <f>индексы!M12</f>
        <v>1.04</v>
      </c>
      <c r="AD8" s="52">
        <f>индексы!N12</f>
        <v>1.04</v>
      </c>
      <c r="AE8" s="52">
        <f>индексы!O12</f>
        <v>1.04</v>
      </c>
      <c r="AF8" s="52">
        <f>индексы!P12</f>
        <v>1.04</v>
      </c>
      <c r="AG8" s="52">
        <f>индексы!C17</f>
        <v>1.04</v>
      </c>
      <c r="AH8" s="52">
        <f>индексы!D17</f>
        <v>1.04</v>
      </c>
      <c r="AI8" s="52">
        <f>индексы!E17</f>
        <v>1.04</v>
      </c>
      <c r="AJ8" s="52">
        <f>индексы!F17</f>
        <v>1.04</v>
      </c>
      <c r="AK8" s="52">
        <f>индексы!G17</f>
        <v>1.04</v>
      </c>
      <c r="AL8" s="99"/>
      <c r="AM8" s="99"/>
      <c r="AN8" s="99"/>
    </row>
    <row r="9" spans="2:40" ht="50.25" customHeight="1" x14ac:dyDescent="0.25">
      <c r="B9" s="15" t="s">
        <v>24</v>
      </c>
      <c r="C9" s="8" t="s">
        <v>61</v>
      </c>
      <c r="D9" s="9"/>
      <c r="E9" s="9">
        <f>индексы!C8</f>
        <v>1.0429999999999999</v>
      </c>
      <c r="F9" s="9">
        <f>индексы!D8</f>
        <v>1.04</v>
      </c>
      <c r="G9" s="9">
        <f>индексы!E8</f>
        <v>1.04</v>
      </c>
      <c r="H9" s="9">
        <f>индексы!F8</f>
        <v>1.04</v>
      </c>
      <c r="I9" s="9">
        <f>индексы!G8</f>
        <v>1.04</v>
      </c>
      <c r="J9" s="9">
        <f>индексы!H8</f>
        <v>1.04</v>
      </c>
      <c r="K9" s="9">
        <f>индексы!I8</f>
        <v>1.04</v>
      </c>
      <c r="L9" s="9">
        <f>индексы!J8</f>
        <v>1.04</v>
      </c>
      <c r="M9" s="9">
        <f>индексы!K8</f>
        <v>1.04</v>
      </c>
      <c r="N9" s="9">
        <f>индексы!L8</f>
        <v>1.04</v>
      </c>
      <c r="O9" s="9">
        <f>индексы!M8</f>
        <v>1.04</v>
      </c>
      <c r="P9" s="9">
        <f>индексы!N8</f>
        <v>1.04</v>
      </c>
      <c r="Q9" s="9">
        <f>индексы!O8</f>
        <v>1.04</v>
      </c>
      <c r="R9" s="9">
        <f>индексы!P8</f>
        <v>1.04</v>
      </c>
      <c r="S9" s="9">
        <f>индексы!C13</f>
        <v>1.04</v>
      </c>
      <c r="T9" s="9">
        <f>индексы!D13</f>
        <v>1.04</v>
      </c>
      <c r="U9" s="9">
        <f>индексы!E13</f>
        <v>1.04</v>
      </c>
      <c r="V9" s="9">
        <f>индексы!F13</f>
        <v>1.04</v>
      </c>
      <c r="W9" s="9">
        <f>индексы!G13</f>
        <v>1.04</v>
      </c>
      <c r="X9" s="9">
        <f>индексы!H13</f>
        <v>1.04</v>
      </c>
      <c r="Y9" s="9">
        <f>индексы!I13</f>
        <v>1.04</v>
      </c>
      <c r="Z9" s="9">
        <f>индексы!J13</f>
        <v>1.04</v>
      </c>
      <c r="AA9" s="9">
        <f>индексы!K13</f>
        <v>1.04</v>
      </c>
      <c r="AB9" s="9">
        <f>индексы!L13</f>
        <v>1.04</v>
      </c>
      <c r="AC9" s="9">
        <f>индексы!M13</f>
        <v>1.04</v>
      </c>
      <c r="AD9" s="9">
        <f>индексы!N13</f>
        <v>1.04</v>
      </c>
      <c r="AE9" s="9">
        <f>индексы!O13</f>
        <v>1.04</v>
      </c>
      <c r="AF9" s="9">
        <f>индексы!P13</f>
        <v>1.04</v>
      </c>
      <c r="AG9" s="9">
        <f>индексы!C18</f>
        <v>1.04</v>
      </c>
      <c r="AH9" s="9">
        <f>индексы!D18</f>
        <v>1.04</v>
      </c>
      <c r="AI9" s="9">
        <f>индексы!E18</f>
        <v>1.04</v>
      </c>
      <c r="AJ9" s="9">
        <f>индексы!F18</f>
        <v>1.04</v>
      </c>
      <c r="AK9" s="9">
        <f>индексы!G18</f>
        <v>1.04</v>
      </c>
      <c r="AL9" s="99"/>
      <c r="AM9" s="99"/>
      <c r="AN9" s="99"/>
    </row>
    <row r="10" spans="2:40" ht="27.6" x14ac:dyDescent="0.25">
      <c r="B10" s="15" t="s">
        <v>93</v>
      </c>
      <c r="C10" s="8" t="s">
        <v>28</v>
      </c>
      <c r="D10" s="10"/>
      <c r="E10" s="10">
        <f>E9</f>
        <v>1.0429999999999999</v>
      </c>
      <c r="F10" s="10">
        <f>E10*F9</f>
        <v>1.0847199999999999</v>
      </c>
      <c r="G10" s="10">
        <f t="shared" ref="G10:R10" si="0">F10*G9</f>
        <v>1.1281087999999999</v>
      </c>
      <c r="H10" s="10">
        <f t="shared" si="0"/>
        <v>1.1732331519999999</v>
      </c>
      <c r="I10" s="10">
        <f t="shared" si="0"/>
        <v>1.22016247808</v>
      </c>
      <c r="J10" s="10">
        <f t="shared" si="0"/>
        <v>1.2689689772032</v>
      </c>
      <c r="K10" s="10">
        <f t="shared" si="0"/>
        <v>1.319727736291328</v>
      </c>
      <c r="L10" s="10">
        <f t="shared" si="0"/>
        <v>1.3725168457429813</v>
      </c>
      <c r="M10" s="10">
        <f t="shared" si="0"/>
        <v>1.4274175195727006</v>
      </c>
      <c r="N10" s="10">
        <f t="shared" si="0"/>
        <v>1.4845142203556088</v>
      </c>
      <c r="O10" s="10">
        <f t="shared" si="0"/>
        <v>1.5438947891698331</v>
      </c>
      <c r="P10" s="10">
        <f t="shared" si="0"/>
        <v>1.6056505807366266</v>
      </c>
      <c r="Q10" s="10">
        <f t="shared" si="0"/>
        <v>1.6698766039660917</v>
      </c>
      <c r="R10" s="10">
        <f t="shared" si="0"/>
        <v>1.7366716681247354</v>
      </c>
      <c r="S10" s="10">
        <f t="shared" ref="S10" si="1">R10*S9</f>
        <v>1.806138534849725</v>
      </c>
      <c r="T10" s="10">
        <f t="shared" ref="T10" si="2">S10*T9</f>
        <v>1.8783840762437141</v>
      </c>
      <c r="U10" s="10">
        <f t="shared" ref="U10" si="3">T10*U9</f>
        <v>1.9535194392934627</v>
      </c>
      <c r="V10" s="10">
        <f t="shared" ref="V10" si="4">U10*V9</f>
        <v>2.0316602168652014</v>
      </c>
      <c r="W10" s="10">
        <f t="shared" ref="W10" si="5">V10*W9</f>
        <v>2.1129266255398096</v>
      </c>
      <c r="X10" s="10">
        <f t="shared" ref="X10" si="6">W10*X9</f>
        <v>2.1974436905614021</v>
      </c>
      <c r="Y10" s="10">
        <f t="shared" ref="Y10" si="7">X10*Y9</f>
        <v>2.2853414381838584</v>
      </c>
      <c r="Z10" s="10">
        <f t="shared" ref="Z10" si="8">Y10*Z9</f>
        <v>2.3767550957112129</v>
      </c>
      <c r="AA10" s="10">
        <f>Z10*AA9</f>
        <v>2.4718252995396615</v>
      </c>
      <c r="AB10" s="10">
        <f>AA10*AB9</f>
        <v>2.5706983115212481</v>
      </c>
      <c r="AC10" s="10">
        <f t="shared" ref="AC10:AK10" si="9">AB10*AC9</f>
        <v>2.6735262439820979</v>
      </c>
      <c r="AD10" s="10">
        <f t="shared" si="9"/>
        <v>2.7804672937413821</v>
      </c>
      <c r="AE10" s="10">
        <f t="shared" si="9"/>
        <v>2.8916859854910375</v>
      </c>
      <c r="AF10" s="10">
        <f t="shared" si="9"/>
        <v>3.0073534249106793</v>
      </c>
      <c r="AG10" s="10">
        <f t="shared" si="9"/>
        <v>3.1276475619071067</v>
      </c>
      <c r="AH10" s="10">
        <f t="shared" si="9"/>
        <v>3.2527534643833911</v>
      </c>
      <c r="AI10" s="10">
        <f t="shared" si="9"/>
        <v>3.3828636029587269</v>
      </c>
      <c r="AJ10" s="10">
        <f t="shared" si="9"/>
        <v>3.5181781470770761</v>
      </c>
      <c r="AK10" s="10">
        <f t="shared" si="9"/>
        <v>3.6589052729601592</v>
      </c>
      <c r="AL10" s="99"/>
      <c r="AM10" s="99"/>
      <c r="AN10" s="99"/>
    </row>
    <row r="11" spans="2:40" x14ac:dyDescent="0.25">
      <c r="AL11" s="99"/>
      <c r="AM11" s="99"/>
      <c r="AN11" s="99"/>
    </row>
    <row r="12" spans="2:40" x14ac:dyDescent="0.25">
      <c r="AL12" s="99"/>
      <c r="AM12" s="99"/>
      <c r="AN12" s="99"/>
    </row>
    <row r="13" spans="2:40" ht="68.25" customHeight="1" x14ac:dyDescent="0.25">
      <c r="B13" s="83" t="s">
        <v>99</v>
      </c>
      <c r="C13" s="75" t="s">
        <v>81</v>
      </c>
      <c r="D13" s="75" t="s">
        <v>64</v>
      </c>
      <c r="E13" s="84">
        <v>2026</v>
      </c>
      <c r="F13" s="84">
        <f t="shared" ref="F13" si="10">E13+1</f>
        <v>2027</v>
      </c>
      <c r="G13" s="84">
        <f t="shared" ref="G13" si="11">F13+1</f>
        <v>2028</v>
      </c>
      <c r="H13" s="84">
        <f t="shared" ref="H13" si="12">G13+1</f>
        <v>2029</v>
      </c>
      <c r="I13" s="84">
        <f t="shared" ref="I13" si="13">H13+1</f>
        <v>2030</v>
      </c>
      <c r="J13" s="84">
        <f t="shared" ref="J13" si="14">I13+1</f>
        <v>2031</v>
      </c>
      <c r="K13" s="84">
        <f t="shared" ref="K13" si="15">J13+1</f>
        <v>2032</v>
      </c>
      <c r="L13" s="84">
        <f t="shared" ref="L13" si="16">K13+1</f>
        <v>2033</v>
      </c>
      <c r="M13" s="84">
        <f t="shared" ref="M13" si="17">L13+1</f>
        <v>2034</v>
      </c>
      <c r="N13" s="84">
        <f t="shared" ref="N13" si="18">M13+1</f>
        <v>2035</v>
      </c>
      <c r="O13" s="84">
        <f t="shared" ref="O13" si="19">N13+1</f>
        <v>2036</v>
      </c>
      <c r="P13" s="84">
        <f t="shared" ref="P13" si="20">O13+1</f>
        <v>2037</v>
      </c>
      <c r="Q13" s="84">
        <f t="shared" ref="Q13" si="21">P13+1</f>
        <v>2038</v>
      </c>
      <c r="R13" s="84">
        <f t="shared" ref="R13" si="22">Q13+1</f>
        <v>2039</v>
      </c>
      <c r="S13" s="84">
        <f t="shared" ref="S13" si="23">R13+1</f>
        <v>2040</v>
      </c>
      <c r="T13" s="84">
        <f t="shared" ref="T13" si="24">S13+1</f>
        <v>2041</v>
      </c>
      <c r="U13" s="84">
        <f t="shared" ref="U13" si="25">T13+1</f>
        <v>2042</v>
      </c>
      <c r="V13" s="84">
        <f t="shared" ref="V13" si="26">U13+1</f>
        <v>2043</v>
      </c>
      <c r="W13" s="84">
        <f t="shared" ref="W13" si="27">V13+1</f>
        <v>2044</v>
      </c>
      <c r="X13" s="84">
        <f t="shared" ref="X13" si="28">W13+1</f>
        <v>2045</v>
      </c>
      <c r="Y13" s="84">
        <f t="shared" ref="Y13" si="29">X13+1</f>
        <v>2046</v>
      </c>
      <c r="Z13" s="84">
        <f t="shared" ref="Z13" si="30">Y13+1</f>
        <v>2047</v>
      </c>
      <c r="AA13" s="84">
        <f t="shared" ref="AA13" si="31">Z13+1</f>
        <v>2048</v>
      </c>
      <c r="AB13" s="84">
        <f t="shared" ref="AB13" si="32">AA13+1</f>
        <v>2049</v>
      </c>
      <c r="AC13" s="84">
        <f t="shared" ref="AC13" si="33">AB13+1</f>
        <v>2050</v>
      </c>
      <c r="AD13" s="84">
        <f t="shared" ref="AD13" si="34">AC13+1</f>
        <v>2051</v>
      </c>
      <c r="AE13" s="84">
        <f t="shared" ref="AE13" si="35">AD13+1</f>
        <v>2052</v>
      </c>
      <c r="AF13" s="84">
        <f t="shared" ref="AF13" si="36">AE13+1</f>
        <v>2053</v>
      </c>
      <c r="AG13" s="26">
        <f t="shared" ref="AG13" si="37">AF13+1</f>
        <v>2054</v>
      </c>
      <c r="AH13" s="26">
        <f t="shared" ref="AH13" si="38">AG13+1</f>
        <v>2055</v>
      </c>
      <c r="AI13" s="26">
        <f t="shared" ref="AI13" si="39">AH13+1</f>
        <v>2056</v>
      </c>
      <c r="AJ13" s="26">
        <f t="shared" ref="AJ13" si="40">AI13+1</f>
        <v>2057</v>
      </c>
      <c r="AK13" s="26">
        <f t="shared" ref="AK13" si="41">AJ13+1</f>
        <v>2058</v>
      </c>
      <c r="AL13" s="99"/>
      <c r="AM13" s="99"/>
      <c r="AN13" s="99"/>
    </row>
    <row r="14" spans="2:40" s="91" customFormat="1" ht="35.25" customHeight="1" x14ac:dyDescent="0.3">
      <c r="B14" s="80" t="s">
        <v>78</v>
      </c>
      <c r="C14" s="92">
        <f>D14*1.2</f>
        <v>832155.7176017426</v>
      </c>
      <c r="D14" s="92">
        <f>SUM(E14:AE14)</f>
        <v>693463.09800145216</v>
      </c>
      <c r="E14" s="82">
        <f>'[1]питьевая вода'!D12</f>
        <v>17141.308298044001</v>
      </c>
      <c r="F14" s="82">
        <f>'[1]питьевая вода'!E12</f>
        <v>17781.221443538725</v>
      </c>
      <c r="G14" s="82">
        <f>'[1]питьевая вода'!F12</f>
        <v>18355.879835413652</v>
      </c>
      <c r="H14" s="82">
        <f>'[1]питьевая вода'!G12</f>
        <v>18950.251742773926</v>
      </c>
      <c r="I14" s="82">
        <f>'[1]питьевая вода'!H12</f>
        <v>19565.045811014141</v>
      </c>
      <c r="J14" s="82">
        <f>'[1]питьевая вода'!I12</f>
        <v>20200.99897805884</v>
      </c>
      <c r="K14" s="82">
        <f>'[1]питьевая вода'!J12</f>
        <v>20858.875565571205</v>
      </c>
      <c r="L14" s="82">
        <f>'[1]питьевая вода'!K12</f>
        <v>21539.467786598805</v>
      </c>
      <c r="M14" s="82">
        <f>'[1]питьевая вода'!L12</f>
        <v>22243.600470218687</v>
      </c>
      <c r="N14" s="82">
        <f>'[1]питьевая вода'!M12</f>
        <v>22972.128103763986</v>
      </c>
      <c r="O14" s="82">
        <f>'[1]питьевая вода'!N12</f>
        <v>23725.938193234502</v>
      </c>
      <c r="P14" s="82">
        <f>'[1]питьевая вода'!O12</f>
        <v>24505.9525425149</v>
      </c>
      <c r="Q14" s="82">
        <f>'[1]питьевая вода'!P12</f>
        <v>25313.128552046037</v>
      </c>
      <c r="R14" s="82">
        <f>'[1]питьевая вода'!Q12</f>
        <v>26148.459837617393</v>
      </c>
      <c r="S14" s="82">
        <f>'[1]питьевая вода'!R12</f>
        <v>27012.978969972497</v>
      </c>
      <c r="T14" s="82">
        <f>'[1]питьевая вода'!S12</f>
        <v>27907.758835942972</v>
      </c>
      <c r="U14" s="82">
        <f>'[1]питьевая вода'!T12</f>
        <v>28833.913321852549</v>
      </c>
      <c r="V14" s="82">
        <f>'[1]питьевая вода'!U12</f>
        <v>29792.598719958074</v>
      </c>
      <c r="W14" s="82">
        <f>'[1]питьевая вода'!V12</f>
        <v>30785.01795872187</v>
      </c>
      <c r="X14" s="82">
        <f>'[1]питьевая вода'!W12</f>
        <v>31812.419957737595</v>
      </c>
      <c r="Y14" s="82">
        <f>'[1]питьевая вода'!X12</f>
        <v>32876.101808160893</v>
      </c>
      <c r="Z14" s="82">
        <f>'[1]питьевая вода'!Y12</f>
        <v>33977.411679526092</v>
      </c>
      <c r="AA14" s="82">
        <f>'[1]питьевая вода'!Z12</f>
        <v>35117.752453861438</v>
      </c>
      <c r="AB14" s="82">
        <f>'[1]питьевая вода'!AA12</f>
        <v>36298.579788047573</v>
      </c>
      <c r="AC14" s="82">
        <f>'[1]питьевая вода'!AB12</f>
        <v>37521.406938697291</v>
      </c>
      <c r="AD14" s="82">
        <f>'[1]питьевая вода'!AC12</f>
        <v>38787.807521701194</v>
      </c>
      <c r="AE14" s="82">
        <f>'[1]питьевая вода'!AD12</f>
        <v>3437.0928868632841</v>
      </c>
      <c r="AF14" s="82">
        <f>'[1]питьевая вода'!AE12</f>
        <v>0</v>
      </c>
      <c r="AG14" s="82">
        <f>'[1]питьевая вода'!AF12</f>
        <v>43396.528726230659</v>
      </c>
      <c r="AH14" s="82">
        <f>'[1]питьевая вода'!AG12</f>
        <v>44807.890884629516</v>
      </c>
      <c r="AI14" s="82">
        <f>'[1]питьевая вода'!AH12</f>
        <v>46266.512124053887</v>
      </c>
      <c r="AJ14" s="82">
        <f>'[1]питьевая вода'!AI12</f>
        <v>47774.010761261183</v>
      </c>
      <c r="AK14" s="82">
        <f>'[1]питьевая вода'!AJ12</f>
        <v>49332.061480959208</v>
      </c>
      <c r="AL14" s="101"/>
      <c r="AM14" s="101"/>
      <c r="AN14" s="101"/>
    </row>
    <row r="15" spans="2:40" s="91" customFormat="1" ht="18" x14ac:dyDescent="0.3">
      <c r="B15" s="80" t="s">
        <v>79</v>
      </c>
      <c r="C15" s="92">
        <f>D15*1.2</f>
        <v>132512.69870997765</v>
      </c>
      <c r="D15" s="92">
        <f>SUM(E15:AE15)</f>
        <v>110427.24892498138</v>
      </c>
      <c r="E15" s="82">
        <f>'[1]техническая вода'!D12</f>
        <v>2638.8175073400007</v>
      </c>
      <c r="F15" s="82">
        <f>'[1]техническая вода'!E12</f>
        <v>2750.0618141754244</v>
      </c>
      <c r="G15" s="82">
        <f>'[1]техническая вода'!F12</f>
        <v>2843.4785558758526</v>
      </c>
      <c r="H15" s="82">
        <f>'[1]техническая вода'!G12</f>
        <v>2940.3856069002468</v>
      </c>
      <c r="I15" s="82">
        <f>'[1]техническая вода'!H12</f>
        <v>3040.9186770577826</v>
      </c>
      <c r="J15" s="82">
        <f>'[1]техническая вода'!I12</f>
        <v>3145.2211012965117</v>
      </c>
      <c r="K15" s="82">
        <f>'[1]техническая вода'!J12</f>
        <v>3253.4397366542207</v>
      </c>
      <c r="L15" s="82">
        <f>'[1]техническая вода'!K12</f>
        <v>3365.7292627304914</v>
      </c>
      <c r="M15" s="82">
        <f>'[1]техническая вода'!L12</f>
        <v>3482.2494858102714</v>
      </c>
      <c r="N15" s="82">
        <f>'[1]техническая вода'!M12</f>
        <v>3603.1682467741316</v>
      </c>
      <c r="O15" s="82">
        <f>'[1]техническая вода'!N12</f>
        <v>3728.658732935477</v>
      </c>
      <c r="P15" s="82">
        <f>'[1]техническая вода'!O12</f>
        <v>3858.9016939502703</v>
      </c>
      <c r="Q15" s="82">
        <f>'[1]техническая вода'!P12</f>
        <v>3994.0855619502995</v>
      </c>
      <c r="R15" s="82">
        <f>'[1]техническая вода'!Q12</f>
        <v>4134.4065760566928</v>
      </c>
      <c r="S15" s="82">
        <f>'[1]техническая вода'!R12</f>
        <v>4280.0696114363418</v>
      </c>
      <c r="T15" s="82">
        <f>'[1]техническая вода'!S12</f>
        <v>4431.2869130699637</v>
      </c>
      <c r="U15" s="82">
        <f>'[1]техническая вода'!T12</f>
        <v>4588.2803344069443</v>
      </c>
      <c r="V15" s="82">
        <f>'[1]техническая вода'!U12</f>
        <v>4751.2807810887034</v>
      </c>
      <c r="W15" s="82">
        <f>'[1]техническая вода'!V12</f>
        <v>4920.5290599291766</v>
      </c>
      <c r="X15" s="82">
        <f>'[1]техническая вода'!W12</f>
        <v>5096.2746333481373</v>
      </c>
      <c r="Y15" s="82">
        <f>'[1]техническая вода'!X12</f>
        <v>5278.7792794605011</v>
      </c>
      <c r="Z15" s="82">
        <f>'[1]техническая вода'!Y12</f>
        <v>5468.3144580324024</v>
      </c>
      <c r="AA15" s="82">
        <f>'[1]техническая вода'!Z12</f>
        <v>5665.1635825228259</v>
      </c>
      <c r="AB15" s="82">
        <f>'[1]техническая вода'!AA12</f>
        <v>5869.6221984378735</v>
      </c>
      <c r="AC15" s="82">
        <f>'[1]техническая вода'!AB12</f>
        <v>6081.9974915790744</v>
      </c>
      <c r="AD15" s="82">
        <f>'[1]техническая вода'!AC12</f>
        <v>6302.6100100996555</v>
      </c>
      <c r="AE15" s="82">
        <f>'[1]техническая вода'!AD12</f>
        <v>913.51801206209188</v>
      </c>
      <c r="AF15" s="82">
        <f>'[1]техническая вода'!AE12</f>
        <v>0</v>
      </c>
      <c r="AG15" s="82">
        <f>'[1]техническая вода'!AF12</f>
        <v>6988.070862941684</v>
      </c>
      <c r="AH15" s="82">
        <f>'[1]техническая вода'!AG12</f>
        <v>7227.7392529675053</v>
      </c>
      <c r="AI15" s="82">
        <f>'[1]техническая вода'!AH12</f>
        <v>7475.9720708038021</v>
      </c>
      <c r="AJ15" s="82">
        <f>'[1]техническая вода'!AI12</f>
        <v>7733.0816786571922</v>
      </c>
      <c r="AK15" s="82">
        <f>'[1]техническая вода'!AJ12</f>
        <v>7999.3931020325444</v>
      </c>
      <c r="AL15" s="101"/>
      <c r="AM15" s="101"/>
      <c r="AN15" s="101"/>
    </row>
    <row r="16" spans="2:40" ht="17.399999999999999" x14ac:dyDescent="0.3">
      <c r="B16" s="37" t="s">
        <v>80</v>
      </c>
      <c r="C16" s="76">
        <f>SUM(C14:C15)</f>
        <v>964668.41631172027</v>
      </c>
      <c r="D16" s="76">
        <f>SUM(D14:D15)</f>
        <v>803890.3469264335</v>
      </c>
      <c r="E16" s="27">
        <f t="shared" ref="E16:AA16" si="42">E14+E15</f>
        <v>19780.125805384003</v>
      </c>
      <c r="F16" s="27">
        <f>F14+F15</f>
        <v>20531.283257714149</v>
      </c>
      <c r="G16" s="27">
        <f t="shared" si="42"/>
        <v>21199.358391289505</v>
      </c>
      <c r="H16" s="27">
        <f t="shared" si="42"/>
        <v>21890.637349674173</v>
      </c>
      <c r="I16" s="27">
        <f t="shared" si="42"/>
        <v>22605.964488071924</v>
      </c>
      <c r="J16" s="27">
        <f t="shared" si="42"/>
        <v>23346.220079355353</v>
      </c>
      <c r="K16" s="27">
        <f t="shared" si="42"/>
        <v>24112.315302225426</v>
      </c>
      <c r="L16" s="27">
        <f t="shared" si="42"/>
        <v>24905.197049329297</v>
      </c>
      <c r="M16" s="27">
        <f t="shared" si="42"/>
        <v>25725.84995602896</v>
      </c>
      <c r="N16" s="27">
        <f t="shared" si="42"/>
        <v>26575.296350538116</v>
      </c>
      <c r="O16" s="27">
        <f t="shared" si="42"/>
        <v>27454.596926169979</v>
      </c>
      <c r="P16" s="27">
        <f t="shared" si="42"/>
        <v>28364.854236465169</v>
      </c>
      <c r="Q16" s="27">
        <f t="shared" si="42"/>
        <v>29307.214113996335</v>
      </c>
      <c r="R16" s="27">
        <f t="shared" si="42"/>
        <v>30282.866413674084</v>
      </c>
      <c r="S16" s="27">
        <f t="shared" si="42"/>
        <v>31293.048581408839</v>
      </c>
      <c r="T16" s="27">
        <f t="shared" si="42"/>
        <v>32339.045749012934</v>
      </c>
      <c r="U16" s="27">
        <f t="shared" si="42"/>
        <v>33422.193656259493</v>
      </c>
      <c r="V16" s="27">
        <f t="shared" si="42"/>
        <v>34543.87950104678</v>
      </c>
      <c r="W16" s="27">
        <f t="shared" si="42"/>
        <v>35705.54701865105</v>
      </c>
      <c r="X16" s="27">
        <f t="shared" si="42"/>
        <v>36908.694591085732</v>
      </c>
      <c r="Y16" s="27">
        <f t="shared" si="42"/>
        <v>38154.881087621397</v>
      </c>
      <c r="Z16" s="27">
        <f t="shared" si="42"/>
        <v>39445.726137558493</v>
      </c>
      <c r="AA16" s="27">
        <f t="shared" si="42"/>
        <v>40782.916036384267</v>
      </c>
      <c r="AB16" s="27">
        <f>AB14+AB15</f>
        <v>42168.201986485445</v>
      </c>
      <c r="AC16" s="27">
        <f t="shared" ref="AC16:AK16" si="43">AC14+AC15</f>
        <v>43603.404430276365</v>
      </c>
      <c r="AD16" s="27">
        <f t="shared" si="43"/>
        <v>45090.417531800849</v>
      </c>
      <c r="AE16" s="27">
        <f t="shared" si="43"/>
        <v>4350.6108989253762</v>
      </c>
      <c r="AF16" s="27">
        <f t="shared" si="43"/>
        <v>0</v>
      </c>
      <c r="AG16" s="27">
        <f t="shared" si="43"/>
        <v>50384.599589172343</v>
      </c>
      <c r="AH16" s="27">
        <f t="shared" si="43"/>
        <v>52035.630137597022</v>
      </c>
      <c r="AI16" s="27">
        <f t="shared" si="43"/>
        <v>53742.484194857687</v>
      </c>
      <c r="AJ16" s="27">
        <f t="shared" si="43"/>
        <v>55507.092439918371</v>
      </c>
      <c r="AK16" s="27">
        <f t="shared" si="43"/>
        <v>57331.454582991755</v>
      </c>
      <c r="AL16" s="99"/>
      <c r="AM16" s="99"/>
      <c r="AN16" s="99"/>
    </row>
    <row r="17" spans="1:40" s="30" customFormat="1" ht="35.25" customHeight="1" x14ac:dyDescent="0.3">
      <c r="A17" s="7"/>
      <c r="B17" s="38" t="s">
        <v>100</v>
      </c>
      <c r="C17" s="77"/>
      <c r="D17" s="28"/>
      <c r="E17" s="29">
        <f>E16</f>
        <v>19780.125805384003</v>
      </c>
      <c r="F17" s="29">
        <f>F16/E10</f>
        <v>19684.835338172725</v>
      </c>
      <c r="G17" s="29">
        <f t="shared" ref="G17:X17" si="44">G16/F10</f>
        <v>19543.622678008618</v>
      </c>
      <c r="H17" s="29">
        <f t="shared" si="44"/>
        <v>19404.721733997798</v>
      </c>
      <c r="I17" s="29">
        <f t="shared" si="44"/>
        <v>19268.092151620283</v>
      </c>
      <c r="J17" s="29">
        <f t="shared" si="44"/>
        <v>19133.697764655124</v>
      </c>
      <c r="K17" s="29">
        <f t="shared" si="44"/>
        <v>19001.501010189251</v>
      </c>
      <c r="L17" s="29">
        <f t="shared" si="44"/>
        <v>18871.465958059936</v>
      </c>
      <c r="M17" s="29">
        <f t="shared" si="44"/>
        <v>18743.558620661479</v>
      </c>
      <c r="N17" s="29">
        <f t="shared" si="44"/>
        <v>18617.745674365458</v>
      </c>
      <c r="O17" s="29">
        <f t="shared" si="44"/>
        <v>18493.993893566982</v>
      </c>
      <c r="P17" s="29">
        <f t="shared" si="44"/>
        <v>18372.271501555635</v>
      </c>
      <c r="Q17" s="29">
        <f t="shared" si="44"/>
        <v>18252.547886571327</v>
      </c>
      <c r="R17" s="29">
        <f t="shared" si="44"/>
        <v>18134.792919279083</v>
      </c>
      <c r="S17" s="29">
        <f t="shared" si="44"/>
        <v>18018.978000141611</v>
      </c>
      <c r="T17" s="29">
        <f t="shared" si="44"/>
        <v>17905.074901523883</v>
      </c>
      <c r="U17" s="29">
        <f t="shared" si="44"/>
        <v>17793.056318436909</v>
      </c>
      <c r="V17" s="29">
        <f t="shared" si="44"/>
        <v>17682.895192248718</v>
      </c>
      <c r="W17" s="29">
        <f t="shared" si="44"/>
        <v>17574.566220400662</v>
      </c>
      <c r="X17" s="29">
        <f t="shared" si="44"/>
        <v>17468.043681666568</v>
      </c>
      <c r="Y17" s="29">
        <f>Y16/X10</f>
        <v>17363.303210683684</v>
      </c>
      <c r="Z17" s="29">
        <f t="shared" ref="Z17:AA17" si="45">Z16/Y10</f>
        <v>17260.320702409212</v>
      </c>
      <c r="AA17" s="29">
        <f t="shared" si="45"/>
        <v>17159.073776669662</v>
      </c>
      <c r="AB17" s="29">
        <f>AB16/AA10</f>
        <v>17059.539763727884</v>
      </c>
      <c r="AC17" s="29">
        <f t="shared" ref="AC17:AK17" si="46">AC16/AB10</f>
        <v>16961.696452227185</v>
      </c>
      <c r="AD17" s="29">
        <f t="shared" si="46"/>
        <v>16865.522690602313</v>
      </c>
      <c r="AE17" s="29">
        <f t="shared" si="46"/>
        <v>1564.7049360077949</v>
      </c>
      <c r="AF17" s="29">
        <f t="shared" si="46"/>
        <v>0</v>
      </c>
      <c r="AG17" s="29">
        <f t="shared" si="46"/>
        <v>16753.80059151804</v>
      </c>
      <c r="AH17" s="29">
        <f t="shared" si="46"/>
        <v>16637.306188638435</v>
      </c>
      <c r="AI17" s="29">
        <f t="shared" si="46"/>
        <v>16522.151089321917</v>
      </c>
      <c r="AJ17" s="29">
        <f t="shared" si="46"/>
        <v>16408.315248468974</v>
      </c>
      <c r="AK17" s="29">
        <f t="shared" si="46"/>
        <v>16295.779288670496</v>
      </c>
      <c r="AL17" s="102"/>
      <c r="AM17" s="102"/>
      <c r="AN17" s="102"/>
    </row>
    <row r="18" spans="1:40" s="14" customFormat="1" ht="45" customHeight="1" x14ac:dyDescent="0.25">
      <c r="B18" s="80" t="s">
        <v>96</v>
      </c>
      <c r="C18" s="81">
        <f>D18*1.2</f>
        <v>863393.83922056493</v>
      </c>
      <c r="D18" s="81">
        <f>SUM(E18:AE18)</f>
        <v>719494.86601713742</v>
      </c>
      <c r="E18" s="82">
        <f>[1]водоотведение!D12</f>
        <v>18506.195083544004</v>
      </c>
      <c r="F18" s="82">
        <f>[1]водоотведение!E12</f>
        <v>19210.333827138184</v>
      </c>
      <c r="G18" s="82">
        <f>[1]водоотведение!F12</f>
        <v>19829.568750616916</v>
      </c>
      <c r="H18" s="82">
        <f>[1]водоотведение!G12</f>
        <v>20470.209078702435</v>
      </c>
      <c r="I18" s="82">
        <f>[1]водоотведение!H12</f>
        <v>21133.03108115957</v>
      </c>
      <c r="J18" s="82">
        <f>[1]водоотведение!I12</f>
        <v>21818.842378200145</v>
      </c>
      <c r="K18" s="82">
        <f>[1]водоотведение!J12</f>
        <v>22528.479663879451</v>
      </c>
      <c r="L18" s="82">
        <f>[1]водоотведение!K12</f>
        <v>23262.814147035842</v>
      </c>
      <c r="M18" s="82">
        <f>[1]водоотведение!L12</f>
        <v>24022.748610374685</v>
      </c>
      <c r="N18" s="82">
        <f>[1]водоотведение!M12</f>
        <v>24809.221488319028</v>
      </c>
      <c r="O18" s="82">
        <f>[1]водоотведение!N12</f>
        <v>25623.207464271214</v>
      </c>
      <c r="P18" s="82">
        <f>[1]водоотведение!O12</f>
        <v>26465.718087952293</v>
      </c>
      <c r="Q18" s="82">
        <f>[1]водоотведение!P12</f>
        <v>27337.805913509481</v>
      </c>
      <c r="R18" s="82">
        <f>[1]водоотведение!Q12</f>
        <v>28240.563059106116</v>
      </c>
      <c r="S18" s="82">
        <f>[1]водоотведение!R12</f>
        <v>29175.125388733886</v>
      </c>
      <c r="T18" s="82">
        <f>[1]водоотведение!S12</f>
        <v>30142.67111701296</v>
      </c>
      <c r="U18" s="82">
        <f>[1]водоотведение!T12</f>
        <v>31144.4264377728</v>
      </c>
      <c r="V18" s="82">
        <f>[1]водоотведение!U12</f>
        <v>32181.664177234175</v>
      </c>
      <c r="W18" s="82">
        <f>[1]водоотведение!V12</f>
        <v>33255.708772642152</v>
      </c>
      <c r="X18" s="82">
        <f>[1]водоотведение!W12</f>
        <v>34367.934977229466</v>
      </c>
      <c r="Y18" s="82">
        <f>[1]водоотведение!X12</f>
        <v>35519.773592421254</v>
      </c>
      <c r="Z18" s="82">
        <f>[1]водоотведение!Y12</f>
        <v>36712.710228223761</v>
      </c>
      <c r="AA18" s="82">
        <f>[1]водоотведение!Z12</f>
        <v>37948.289692773476</v>
      </c>
      <c r="AB18" s="82">
        <f>[1]водоотведение!AA12</f>
        <v>39228.11901205765</v>
      </c>
      <c r="AC18" s="82">
        <f>[1]водоотведение!AB12</f>
        <v>40553.868380852553</v>
      </c>
      <c r="AD18" s="82">
        <f>[1]водоотведение!AC12</f>
        <v>9812.9584173896728</v>
      </c>
      <c r="AE18" s="82">
        <f>[1]водоотведение!AD12</f>
        <v>6192.8771889842928</v>
      </c>
      <c r="AF18" s="82">
        <f>[1]водоотведение!AE12</f>
        <v>0</v>
      </c>
      <c r="AG18" s="82">
        <f>[1]водоотведение!AF12</f>
        <v>0</v>
      </c>
      <c r="AH18" s="82">
        <f>[1]водоотведение!AG12</f>
        <v>0</v>
      </c>
      <c r="AI18" s="82">
        <f>[1]водоотведение!AH12</f>
        <v>0</v>
      </c>
      <c r="AJ18" s="82">
        <f>[1]водоотведение!AI12</f>
        <v>0</v>
      </c>
      <c r="AK18" s="82">
        <f>[1]водоотведение!AJ12</f>
        <v>0</v>
      </c>
      <c r="AL18" s="103"/>
      <c r="AM18" s="103"/>
      <c r="AN18" s="103"/>
    </row>
    <row r="19" spans="1:40" s="30" customFormat="1" ht="45" customHeight="1" x14ac:dyDescent="0.3">
      <c r="A19" s="7"/>
      <c r="B19" s="38" t="s">
        <v>100</v>
      </c>
      <c r="C19" s="31"/>
      <c r="D19" s="31"/>
      <c r="E19" s="29">
        <f>E18</f>
        <v>18506.195083544004</v>
      </c>
      <c r="F19" s="29">
        <f>F18/E10</f>
        <v>18418.344992462306</v>
      </c>
      <c r="G19" s="29">
        <f t="shared" ref="G19:Z19" si="47">G18/F10</f>
        <v>18280.81786139918</v>
      </c>
      <c r="H19" s="29">
        <f t="shared" si="47"/>
        <v>18145.598260294075</v>
      </c>
      <c r="I19" s="29">
        <f t="shared" si="47"/>
        <v>18012.643987373085</v>
      </c>
      <c r="J19" s="29">
        <f t="shared" si="47"/>
        <v>17881.915540079073</v>
      </c>
      <c r="K19" s="29">
        <f t="shared" si="47"/>
        <v>17753.373067899647</v>
      </c>
      <c r="L19" s="29">
        <f t="shared" si="47"/>
        <v>17626.979798430642</v>
      </c>
      <c r="M19" s="29">
        <f t="shared" si="47"/>
        <v>17502.698553306651</v>
      </c>
      <c r="N19" s="29">
        <f t="shared" si="47"/>
        <v>17380.493897640896</v>
      </c>
      <c r="O19" s="29">
        <f t="shared" si="47"/>
        <v>17260.33143564855</v>
      </c>
      <c r="P19" s="29">
        <f t="shared" si="47"/>
        <v>17142.17722192272</v>
      </c>
      <c r="Q19" s="29">
        <f t="shared" si="47"/>
        <v>17025.999455602399</v>
      </c>
      <c r="R19" s="29">
        <f t="shared" si="47"/>
        <v>16911.766409585296</v>
      </c>
      <c r="S19" s="29">
        <f t="shared" si="47"/>
        <v>16799.448004030201</v>
      </c>
      <c r="T19" s="29">
        <f t="shared" si="47"/>
        <v>16689.013901982275</v>
      </c>
      <c r="U19" s="29">
        <f t="shared" si="47"/>
        <v>16580.435722205257</v>
      </c>
      <c r="V19" s="29">
        <f t="shared" si="47"/>
        <v>16473.685149953486</v>
      </c>
      <c r="W19" s="29">
        <f t="shared" si="47"/>
        <v>16368.735528008145</v>
      </c>
      <c r="X19" s="29">
        <f t="shared" si="47"/>
        <v>16265.560082309607</v>
      </c>
      <c r="Y19" s="29">
        <f t="shared" si="47"/>
        <v>16164.133690882734</v>
      </c>
      <c r="Z19" s="29">
        <f t="shared" si="47"/>
        <v>16064.431167624145</v>
      </c>
      <c r="AA19" s="29">
        <f>AA18/Z10</f>
        <v>15966.428245489024</v>
      </c>
      <c r="AB19" s="29">
        <f t="shared" ref="AB19" si="48">AB18/AA10</f>
        <v>15870.101750056232</v>
      </c>
      <c r="AC19" s="29">
        <f>AC18/AB10</f>
        <v>15775.428878254568</v>
      </c>
      <c r="AD19" s="29">
        <f t="shared" ref="AD19" si="49">AD18/AC10</f>
        <v>3670.4178384176657</v>
      </c>
      <c r="AE19" s="29">
        <f t="shared" ref="AE19" si="50">AE18/AD10</f>
        <v>2227.2792788909919</v>
      </c>
      <c r="AF19" s="29">
        <f t="shared" ref="AF19" si="51">AF18/AE10</f>
        <v>0</v>
      </c>
      <c r="AG19" s="29">
        <f t="shared" ref="AG19" si="52">AG18/AF10</f>
        <v>0</v>
      </c>
      <c r="AH19" s="29">
        <f t="shared" ref="AH19" si="53">AH18/AG10</f>
        <v>0</v>
      </c>
      <c r="AI19" s="29">
        <f t="shared" ref="AI19" si="54">AI18/AH10</f>
        <v>0</v>
      </c>
      <c r="AJ19" s="29">
        <f t="shared" ref="AJ19" si="55">AJ18/AI10</f>
        <v>0</v>
      </c>
      <c r="AK19" s="29">
        <f t="shared" ref="AK19" si="56">AK18/AJ10</f>
        <v>0</v>
      </c>
      <c r="AL19" s="102"/>
      <c r="AM19" s="102"/>
      <c r="AN19" s="102"/>
    </row>
    <row r="20" spans="1:40" ht="15.6" x14ac:dyDescent="0.3">
      <c r="B20" s="78" t="s">
        <v>98</v>
      </c>
      <c r="C20" s="79">
        <f>C16+C18</f>
        <v>1828062.2555322852</v>
      </c>
      <c r="D20" s="79">
        <f>D16+D18</f>
        <v>1523385.2129435709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96"/>
      <c r="AD20" s="96"/>
      <c r="AE20" s="96"/>
      <c r="AL20" s="99"/>
      <c r="AM20" s="99"/>
      <c r="AN20" s="99"/>
    </row>
    <row r="21" spans="1:40" x14ac:dyDescent="0.25">
      <c r="AL21" s="99"/>
      <c r="AM21" s="99"/>
      <c r="AN21" s="99"/>
    </row>
    <row r="22" spans="1:40" x14ac:dyDescent="0.25">
      <c r="AL22" s="99"/>
      <c r="AM22" s="99"/>
      <c r="AN22" s="99"/>
    </row>
    <row r="23" spans="1:40" x14ac:dyDescent="0.25">
      <c r="AL23" s="99"/>
      <c r="AM23" s="99"/>
      <c r="AN23" s="99"/>
    </row>
    <row r="24" spans="1:40" ht="52.8" x14ac:dyDescent="0.25">
      <c r="A24" s="68"/>
      <c r="B24" s="39" t="s">
        <v>1</v>
      </c>
      <c r="C24" s="18" t="s">
        <v>101</v>
      </c>
      <c r="D24" s="18" t="s">
        <v>102</v>
      </c>
      <c r="E24" s="5">
        <v>2026</v>
      </c>
      <c r="F24" s="5">
        <f t="shared" ref="F24:AK24" si="57">E24+1</f>
        <v>2027</v>
      </c>
      <c r="G24" s="5">
        <f t="shared" si="57"/>
        <v>2028</v>
      </c>
      <c r="H24" s="5">
        <f t="shared" si="57"/>
        <v>2029</v>
      </c>
      <c r="I24" s="5">
        <f t="shared" si="57"/>
        <v>2030</v>
      </c>
      <c r="J24" s="5">
        <f t="shared" si="57"/>
        <v>2031</v>
      </c>
      <c r="K24" s="5">
        <f t="shared" si="57"/>
        <v>2032</v>
      </c>
      <c r="L24" s="5">
        <f t="shared" si="57"/>
        <v>2033</v>
      </c>
      <c r="M24" s="5">
        <f t="shared" si="57"/>
        <v>2034</v>
      </c>
      <c r="N24" s="5">
        <f t="shared" si="57"/>
        <v>2035</v>
      </c>
      <c r="O24" s="5">
        <f t="shared" si="57"/>
        <v>2036</v>
      </c>
      <c r="P24" s="5">
        <f t="shared" si="57"/>
        <v>2037</v>
      </c>
      <c r="Q24" s="5">
        <f t="shared" si="57"/>
        <v>2038</v>
      </c>
      <c r="R24" s="5">
        <f t="shared" si="57"/>
        <v>2039</v>
      </c>
      <c r="S24" s="5">
        <f t="shared" si="57"/>
        <v>2040</v>
      </c>
      <c r="T24" s="5">
        <f t="shared" si="57"/>
        <v>2041</v>
      </c>
      <c r="U24" s="5">
        <f t="shared" si="57"/>
        <v>2042</v>
      </c>
      <c r="V24" s="5">
        <f t="shared" si="57"/>
        <v>2043</v>
      </c>
      <c r="W24" s="5">
        <f t="shared" si="57"/>
        <v>2044</v>
      </c>
      <c r="X24" s="5">
        <f t="shared" si="57"/>
        <v>2045</v>
      </c>
      <c r="Y24" s="5">
        <f t="shared" si="57"/>
        <v>2046</v>
      </c>
      <c r="Z24" s="5">
        <f t="shared" si="57"/>
        <v>2047</v>
      </c>
      <c r="AA24" s="5">
        <f t="shared" si="57"/>
        <v>2048</v>
      </c>
      <c r="AB24" s="5">
        <f t="shared" si="57"/>
        <v>2049</v>
      </c>
      <c r="AC24" s="5">
        <f t="shared" si="57"/>
        <v>2050</v>
      </c>
      <c r="AD24" s="5">
        <f t="shared" si="57"/>
        <v>2051</v>
      </c>
      <c r="AE24" s="5">
        <f t="shared" si="57"/>
        <v>2052</v>
      </c>
      <c r="AF24" s="5">
        <f t="shared" si="57"/>
        <v>2053</v>
      </c>
      <c r="AG24" s="5">
        <f t="shared" si="57"/>
        <v>2054</v>
      </c>
      <c r="AH24" s="5">
        <f t="shared" si="57"/>
        <v>2055</v>
      </c>
      <c r="AI24" s="5">
        <f t="shared" si="57"/>
        <v>2056</v>
      </c>
      <c r="AJ24" s="5">
        <f t="shared" si="57"/>
        <v>2057</v>
      </c>
      <c r="AK24" s="5">
        <f t="shared" si="57"/>
        <v>2058</v>
      </c>
      <c r="AL24" s="99"/>
      <c r="AM24" s="99"/>
      <c r="AN24" s="99"/>
    </row>
    <row r="25" spans="1:40" s="33" customFormat="1" ht="15.75" customHeight="1" x14ac:dyDescent="0.25">
      <c r="A25" s="68"/>
      <c r="B25" s="40" t="s">
        <v>8</v>
      </c>
      <c r="C25" s="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104"/>
      <c r="AM25" s="104"/>
      <c r="AN25" s="104"/>
    </row>
    <row r="26" spans="1:40" ht="72" x14ac:dyDescent="0.35">
      <c r="A26" s="69"/>
      <c r="B26" s="41" t="str">
        <f>перечень!B10</f>
        <v>Сооружение водовод верхней зоны по адресу: Иркутская область, г. Усолье-Сибирское, от «ВОС» до проспекта Химиков</v>
      </c>
      <c r="C26" s="63">
        <v>459283.5</v>
      </c>
      <c r="D26" s="55">
        <f>C26/1.2</f>
        <v>382736.25</v>
      </c>
      <c r="E26" s="62">
        <f>E17</f>
        <v>19780.125805384003</v>
      </c>
      <c r="F26" s="62">
        <f t="shared" ref="F26:U26" si="58">F17</f>
        <v>19684.835338172725</v>
      </c>
      <c r="G26" s="62">
        <f t="shared" si="58"/>
        <v>19543.622678008618</v>
      </c>
      <c r="H26" s="62">
        <f t="shared" si="58"/>
        <v>19404.721733997798</v>
      </c>
      <c r="I26" s="62">
        <f t="shared" si="58"/>
        <v>19268.092151620283</v>
      </c>
      <c r="J26" s="62">
        <f t="shared" si="58"/>
        <v>19133.697764655124</v>
      </c>
      <c r="K26" s="62">
        <f t="shared" si="58"/>
        <v>19001.501010189251</v>
      </c>
      <c r="L26" s="62">
        <f t="shared" si="58"/>
        <v>18871.465958059936</v>
      </c>
      <c r="M26" s="62">
        <f t="shared" si="58"/>
        <v>18743.558620661479</v>
      </c>
      <c r="N26" s="62">
        <f t="shared" si="58"/>
        <v>18617.745674365458</v>
      </c>
      <c r="O26" s="62">
        <f t="shared" si="58"/>
        <v>18493.993893566982</v>
      </c>
      <c r="P26" s="62">
        <f t="shared" si="58"/>
        <v>18372.271501555635</v>
      </c>
      <c r="Q26" s="62">
        <f t="shared" si="58"/>
        <v>18252.547886571327</v>
      </c>
      <c r="R26" s="62">
        <f t="shared" si="58"/>
        <v>18134.792919279083</v>
      </c>
      <c r="S26" s="62">
        <f t="shared" si="58"/>
        <v>18018.978000141611</v>
      </c>
      <c r="T26" s="62">
        <f t="shared" si="58"/>
        <v>17905.074901523883</v>
      </c>
      <c r="U26" s="62">
        <f t="shared" si="58"/>
        <v>17793.056318436909</v>
      </c>
      <c r="V26" s="62">
        <f>V17</f>
        <v>17682.895192248718</v>
      </c>
      <c r="W26" s="62">
        <f t="shared" ref="W26:X26" si="59">W17</f>
        <v>17574.566220400662</v>
      </c>
      <c r="X26" s="62">
        <f t="shared" si="59"/>
        <v>17468.043681666568</v>
      </c>
      <c r="Y26" s="62">
        <f>Y17-6372.6</f>
        <v>10990.703210683683</v>
      </c>
      <c r="Z26" s="34"/>
      <c r="AA26" s="34"/>
      <c r="AB26" s="34"/>
      <c r="AC26" s="34"/>
      <c r="AD26" s="34"/>
      <c r="AE26" s="34"/>
      <c r="AF26" s="34"/>
      <c r="AG26" s="34"/>
      <c r="AH26" s="35"/>
      <c r="AI26" s="35"/>
      <c r="AJ26" s="35"/>
      <c r="AK26" s="35"/>
      <c r="AL26" s="105">
        <f>SUM(E26:AK26)</f>
        <v>382736.2904611897</v>
      </c>
      <c r="AM26" s="105">
        <f>AL26-D26</f>
        <v>4.0461189695633948E-2</v>
      </c>
      <c r="AN26" s="106"/>
    </row>
    <row r="27" spans="1:40" ht="90" x14ac:dyDescent="0.35">
      <c r="A27" s="69"/>
      <c r="B27" s="41" t="str">
        <f>перечень!B14</f>
        <v>Сооружение водовод  нижней зоны по адресу: Иркутская область, г. Усолье-Сибирское, от «ВОС» до гаражного кооператива «Спутник» по ул. Коростова</v>
      </c>
      <c r="C27" s="64">
        <v>111892.15</v>
      </c>
      <c r="D27" s="55">
        <f t="shared" ref="D27" si="60">C27/1.2</f>
        <v>93243.458333333328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4"/>
      <c r="W27" s="34"/>
      <c r="X27" s="34"/>
      <c r="Y27" s="62">
        <f t="shared" ref="Y27:AD27" si="61">Y17-Y26</f>
        <v>6372.6</v>
      </c>
      <c r="Z27" s="62">
        <f t="shared" si="61"/>
        <v>17260.320702409212</v>
      </c>
      <c r="AA27" s="62">
        <f t="shared" si="61"/>
        <v>17159.073776669662</v>
      </c>
      <c r="AB27" s="62">
        <f t="shared" si="61"/>
        <v>17059.539763727884</v>
      </c>
      <c r="AC27" s="62">
        <f t="shared" si="61"/>
        <v>16961.696452227185</v>
      </c>
      <c r="AD27" s="62">
        <f t="shared" si="61"/>
        <v>16865.522690602313</v>
      </c>
      <c r="AE27" s="62">
        <f>AE17-AE26</f>
        <v>1564.7049360077949</v>
      </c>
      <c r="AF27" s="62"/>
      <c r="AG27" s="62"/>
      <c r="AH27" s="34"/>
      <c r="AI27" s="34"/>
      <c r="AJ27" s="34"/>
      <c r="AK27" s="34"/>
      <c r="AL27" s="105">
        <f>SUM(E27:AK27)</f>
        <v>93243.458321644051</v>
      </c>
      <c r="AM27" s="105">
        <f>AL27-D27</f>
        <v>-1.1689277016557753E-5</v>
      </c>
      <c r="AN27" s="106"/>
    </row>
    <row r="28" spans="1:40" ht="18" x14ac:dyDescent="0.35">
      <c r="A28" s="70"/>
      <c r="B28" s="39"/>
      <c r="C28" s="65">
        <f t="shared" ref="C28:AJ28" si="62">SUM(C26:C27)</f>
        <v>571175.65</v>
      </c>
      <c r="D28" s="65">
        <f t="shared" si="62"/>
        <v>475979.70833333331</v>
      </c>
      <c r="E28" s="24">
        <f t="shared" si="62"/>
        <v>19780.125805384003</v>
      </c>
      <c r="F28" s="24">
        <f t="shared" si="62"/>
        <v>19684.835338172725</v>
      </c>
      <c r="G28" s="24">
        <f t="shared" si="62"/>
        <v>19543.622678008618</v>
      </c>
      <c r="H28" s="24">
        <f t="shared" si="62"/>
        <v>19404.721733997798</v>
      </c>
      <c r="I28" s="24">
        <f t="shared" si="62"/>
        <v>19268.092151620283</v>
      </c>
      <c r="J28" s="24">
        <f t="shared" si="62"/>
        <v>19133.697764655124</v>
      </c>
      <c r="K28" s="24">
        <f t="shared" si="62"/>
        <v>19001.501010189251</v>
      </c>
      <c r="L28" s="24">
        <f t="shared" si="62"/>
        <v>18871.465958059936</v>
      </c>
      <c r="M28" s="24">
        <f t="shared" si="62"/>
        <v>18743.558620661479</v>
      </c>
      <c r="N28" s="24">
        <f t="shared" si="62"/>
        <v>18617.745674365458</v>
      </c>
      <c r="O28" s="24">
        <f t="shared" si="62"/>
        <v>18493.993893566982</v>
      </c>
      <c r="P28" s="24">
        <f t="shared" si="62"/>
        <v>18372.271501555635</v>
      </c>
      <c r="Q28" s="24">
        <f t="shared" si="62"/>
        <v>18252.547886571327</v>
      </c>
      <c r="R28" s="24">
        <f t="shared" si="62"/>
        <v>18134.792919279083</v>
      </c>
      <c r="S28" s="24">
        <f t="shared" si="62"/>
        <v>18018.978000141611</v>
      </c>
      <c r="T28" s="24">
        <f t="shared" si="62"/>
        <v>17905.074901523883</v>
      </c>
      <c r="U28" s="24">
        <f t="shared" si="62"/>
        <v>17793.056318436909</v>
      </c>
      <c r="V28" s="24">
        <f t="shared" si="62"/>
        <v>17682.895192248718</v>
      </c>
      <c r="W28" s="24">
        <f t="shared" si="62"/>
        <v>17574.566220400662</v>
      </c>
      <c r="X28" s="24">
        <f t="shared" si="62"/>
        <v>17468.043681666568</v>
      </c>
      <c r="Y28" s="24">
        <f t="shared" si="62"/>
        <v>17363.303210683684</v>
      </c>
      <c r="Z28" s="24">
        <f t="shared" si="62"/>
        <v>17260.320702409212</v>
      </c>
      <c r="AA28" s="24">
        <f t="shared" si="62"/>
        <v>17159.073776669662</v>
      </c>
      <c r="AB28" s="24">
        <f t="shared" si="62"/>
        <v>17059.539763727884</v>
      </c>
      <c r="AC28" s="24">
        <f t="shared" si="62"/>
        <v>16961.696452227185</v>
      </c>
      <c r="AD28" s="24">
        <f t="shared" si="62"/>
        <v>16865.522690602313</v>
      </c>
      <c r="AE28" s="24">
        <f t="shared" si="62"/>
        <v>1564.7049360077949</v>
      </c>
      <c r="AF28" s="24">
        <f t="shared" si="62"/>
        <v>0</v>
      </c>
      <c r="AG28" s="24">
        <f t="shared" si="62"/>
        <v>0</v>
      </c>
      <c r="AH28" s="24">
        <f t="shared" si="62"/>
        <v>0</v>
      </c>
      <c r="AI28" s="24">
        <f t="shared" si="62"/>
        <v>0</v>
      </c>
      <c r="AJ28" s="24">
        <f t="shared" si="62"/>
        <v>0</v>
      </c>
      <c r="AK28" s="24"/>
      <c r="AL28" s="105"/>
      <c r="AM28" s="105"/>
      <c r="AN28" s="106"/>
    </row>
    <row r="29" spans="1:40" s="33" customFormat="1" ht="15.75" customHeight="1" x14ac:dyDescent="0.35">
      <c r="A29" s="68"/>
      <c r="B29" s="42" t="s">
        <v>15</v>
      </c>
      <c r="C29" s="16"/>
      <c r="D29" s="32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105"/>
      <c r="AM29" s="107"/>
      <c r="AN29" s="108"/>
    </row>
    <row r="30" spans="1:40" ht="108" x14ac:dyDescent="0.35">
      <c r="A30" s="69"/>
      <c r="B30" s="41" t="str">
        <f>перечень!B20</f>
        <v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v>
      </c>
      <c r="C30" s="63">
        <v>260428.9</v>
      </c>
      <c r="D30" s="55">
        <f t="shared" ref="D30:D31" si="63">C30/1.2</f>
        <v>217024.08333333334</v>
      </c>
      <c r="E30" s="62">
        <f>E19</f>
        <v>18506.195083544004</v>
      </c>
      <c r="F30" s="62">
        <f t="shared" ref="F30:P30" si="64">F19</f>
        <v>18418.344992462306</v>
      </c>
      <c r="G30" s="62">
        <f t="shared" si="64"/>
        <v>18280.81786139918</v>
      </c>
      <c r="H30" s="62">
        <f t="shared" si="64"/>
        <v>18145.598260294075</v>
      </c>
      <c r="I30" s="62">
        <f t="shared" si="64"/>
        <v>18012.643987373085</v>
      </c>
      <c r="J30" s="62">
        <f t="shared" si="64"/>
        <v>17881.915540079073</v>
      </c>
      <c r="K30" s="62">
        <f t="shared" si="64"/>
        <v>17753.373067899647</v>
      </c>
      <c r="L30" s="62">
        <f t="shared" si="64"/>
        <v>17626.979798430642</v>
      </c>
      <c r="M30" s="62">
        <f t="shared" si="64"/>
        <v>17502.698553306651</v>
      </c>
      <c r="N30" s="62">
        <f t="shared" si="64"/>
        <v>17380.493897640896</v>
      </c>
      <c r="O30" s="62">
        <f t="shared" si="64"/>
        <v>17260.33143564855</v>
      </c>
      <c r="P30" s="62">
        <f t="shared" si="64"/>
        <v>17142.17722192272</v>
      </c>
      <c r="Q30" s="62">
        <f>Q19-13913.5</f>
        <v>3112.4994556023994</v>
      </c>
      <c r="R30" s="34"/>
      <c r="S30" s="34"/>
      <c r="T30" s="34"/>
      <c r="U30" s="34"/>
      <c r="V30" s="34"/>
      <c r="W30" s="34"/>
      <c r="X30" s="34"/>
      <c r="Y30" s="34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105">
        <f>SUM(E30:AK30)</f>
        <v>217024.06915560327</v>
      </c>
      <c r="AM30" s="105">
        <f>AL30-D30</f>
        <v>-1.417773007415235E-2</v>
      </c>
      <c r="AN30" s="106"/>
    </row>
    <row r="31" spans="1:40" ht="108" x14ac:dyDescent="0.35">
      <c r="A31" s="69"/>
      <c r="B31" s="41" t="str">
        <f>перечень!B21</f>
        <v>Сооружение коллектор канализационный напорный диаметром 900 мм по адресу: Иркутская область, г. Усолье-Сибирское, от КНС-1 по ул.Крупской до КОС-2,3</v>
      </c>
      <c r="C31" s="63">
        <v>258810.25</v>
      </c>
      <c r="D31" s="55">
        <f t="shared" si="63"/>
        <v>215675.20833333334</v>
      </c>
      <c r="E31" s="35"/>
      <c r="F31" s="35"/>
      <c r="G31" s="35"/>
      <c r="H31" s="35"/>
      <c r="I31" s="35"/>
      <c r="J31" s="35"/>
      <c r="K31" s="35"/>
      <c r="L31" s="35"/>
      <c r="M31" s="35"/>
      <c r="N31" s="34"/>
      <c r="O31" s="34"/>
      <c r="P31" s="34"/>
      <c r="Q31" s="62">
        <f t="shared" ref="Q31:X31" si="65">Q19-Q30</f>
        <v>13913.5</v>
      </c>
      <c r="R31" s="62">
        <f t="shared" si="65"/>
        <v>16911.766409585296</v>
      </c>
      <c r="S31" s="62">
        <f t="shared" si="65"/>
        <v>16799.448004030201</v>
      </c>
      <c r="T31" s="62">
        <f t="shared" si="65"/>
        <v>16689.013901982275</v>
      </c>
      <c r="U31" s="62">
        <f t="shared" si="65"/>
        <v>16580.435722205257</v>
      </c>
      <c r="V31" s="62">
        <f t="shared" si="65"/>
        <v>16473.685149953486</v>
      </c>
      <c r="W31" s="62">
        <f t="shared" si="65"/>
        <v>16368.735528008145</v>
      </c>
      <c r="X31" s="62">
        <f t="shared" si="65"/>
        <v>16265.560082309607</v>
      </c>
      <c r="Y31" s="62">
        <f>Y19-Y30</f>
        <v>16164.133690882734</v>
      </c>
      <c r="Z31" s="62">
        <f t="shared" ref="Z31" si="66">Z19-Z30</f>
        <v>16064.431167624145</v>
      </c>
      <c r="AA31" s="62">
        <f>AA19-AA30</f>
        <v>15966.428245489024</v>
      </c>
      <c r="AB31" s="62">
        <f>AB19-AB30-16.3</f>
        <v>15853.801750056233</v>
      </c>
      <c r="AC31" s="62">
        <f t="shared" ref="AC31:AE31" si="67">AC19-AC30-16.3</f>
        <v>15759.128878254569</v>
      </c>
      <c r="AD31" s="62">
        <f t="shared" si="67"/>
        <v>3654.1178384176656</v>
      </c>
      <c r="AE31" s="62">
        <f t="shared" si="67"/>
        <v>2210.9792788909917</v>
      </c>
      <c r="AF31" s="34"/>
      <c r="AG31" s="34"/>
      <c r="AH31" s="34"/>
      <c r="AI31" s="34"/>
      <c r="AJ31" s="34"/>
      <c r="AK31" s="34"/>
      <c r="AL31" s="105">
        <f>SUM(E31:AK31)</f>
        <v>215675.1656476896</v>
      </c>
      <c r="AM31" s="105">
        <f>AL31-D31</f>
        <v>-4.2685643740696833E-2</v>
      </c>
      <c r="AN31" s="106"/>
    </row>
    <row r="32" spans="1:40" ht="17.399999999999999" x14ac:dyDescent="0.25">
      <c r="A32" s="70"/>
      <c r="B32" s="39"/>
      <c r="C32" s="66">
        <f t="shared" ref="C32:AJ32" si="68">SUM(C30:C31)</f>
        <v>519239.15</v>
      </c>
      <c r="D32" s="65">
        <f t="shared" si="68"/>
        <v>432699.29166666669</v>
      </c>
      <c r="E32" s="24">
        <f t="shared" si="68"/>
        <v>18506.195083544004</v>
      </c>
      <c r="F32" s="24">
        <f t="shared" si="68"/>
        <v>18418.344992462306</v>
      </c>
      <c r="G32" s="24">
        <f t="shared" si="68"/>
        <v>18280.81786139918</v>
      </c>
      <c r="H32" s="24">
        <f t="shared" si="68"/>
        <v>18145.598260294075</v>
      </c>
      <c r="I32" s="24">
        <f t="shared" si="68"/>
        <v>18012.643987373085</v>
      </c>
      <c r="J32" s="24">
        <f t="shared" si="68"/>
        <v>17881.915540079073</v>
      </c>
      <c r="K32" s="24">
        <f t="shared" si="68"/>
        <v>17753.373067899647</v>
      </c>
      <c r="L32" s="24">
        <f t="shared" si="68"/>
        <v>17626.979798430642</v>
      </c>
      <c r="M32" s="24">
        <f t="shared" si="68"/>
        <v>17502.698553306651</v>
      </c>
      <c r="N32" s="24">
        <f t="shared" si="68"/>
        <v>17380.493897640896</v>
      </c>
      <c r="O32" s="24">
        <f t="shared" si="68"/>
        <v>17260.33143564855</v>
      </c>
      <c r="P32" s="24">
        <f t="shared" si="68"/>
        <v>17142.17722192272</v>
      </c>
      <c r="Q32" s="24">
        <f t="shared" si="68"/>
        <v>17025.999455602399</v>
      </c>
      <c r="R32" s="24">
        <f t="shared" si="68"/>
        <v>16911.766409585296</v>
      </c>
      <c r="S32" s="24">
        <f t="shared" si="68"/>
        <v>16799.448004030201</v>
      </c>
      <c r="T32" s="24">
        <f t="shared" si="68"/>
        <v>16689.013901982275</v>
      </c>
      <c r="U32" s="24">
        <f t="shared" si="68"/>
        <v>16580.435722205257</v>
      </c>
      <c r="V32" s="24">
        <f t="shared" si="68"/>
        <v>16473.685149953486</v>
      </c>
      <c r="W32" s="24">
        <f t="shared" si="68"/>
        <v>16368.735528008145</v>
      </c>
      <c r="X32" s="24">
        <f t="shared" si="68"/>
        <v>16265.560082309607</v>
      </c>
      <c r="Y32" s="24">
        <f t="shared" si="68"/>
        <v>16164.133690882734</v>
      </c>
      <c r="Z32" s="24">
        <f t="shared" si="68"/>
        <v>16064.431167624145</v>
      </c>
      <c r="AA32" s="24">
        <f t="shared" si="68"/>
        <v>15966.428245489024</v>
      </c>
      <c r="AB32" s="24">
        <f t="shared" si="68"/>
        <v>15853.801750056233</v>
      </c>
      <c r="AC32" s="24">
        <f t="shared" si="68"/>
        <v>15759.128878254569</v>
      </c>
      <c r="AD32" s="24">
        <f t="shared" si="68"/>
        <v>3654.1178384176656</v>
      </c>
      <c r="AE32" s="24">
        <f t="shared" si="68"/>
        <v>2210.9792788909917</v>
      </c>
      <c r="AF32" s="24">
        <f t="shared" si="68"/>
        <v>0</v>
      </c>
      <c r="AG32" s="24">
        <f t="shared" si="68"/>
        <v>0</v>
      </c>
      <c r="AH32" s="24">
        <f t="shared" si="68"/>
        <v>0</v>
      </c>
      <c r="AI32" s="24">
        <f t="shared" si="68"/>
        <v>0</v>
      </c>
      <c r="AJ32" s="24">
        <f t="shared" si="68"/>
        <v>0</v>
      </c>
      <c r="AK32" s="24"/>
      <c r="AL32" s="106"/>
      <c r="AM32" s="106"/>
      <c r="AN32" s="106"/>
    </row>
    <row r="33" spans="1:40" s="33" customFormat="1" ht="17.399999999999999" x14ac:dyDescent="0.25">
      <c r="A33" s="68"/>
      <c r="B33" s="43"/>
      <c r="C33" s="67">
        <f t="shared" ref="C33:AJ33" si="69">C28+C32</f>
        <v>1090414.8</v>
      </c>
      <c r="D33" s="67">
        <f t="shared" si="69"/>
        <v>908679</v>
      </c>
      <c r="E33" s="25">
        <f t="shared" si="69"/>
        <v>38286.320888928007</v>
      </c>
      <c r="F33" s="25">
        <f t="shared" si="69"/>
        <v>38103.180330635034</v>
      </c>
      <c r="G33" s="25">
        <f t="shared" si="69"/>
        <v>37824.440539407798</v>
      </c>
      <c r="H33" s="25">
        <f t="shared" si="69"/>
        <v>37550.319994291873</v>
      </c>
      <c r="I33" s="25">
        <f t="shared" si="69"/>
        <v>37280.736138993365</v>
      </c>
      <c r="J33" s="25">
        <f t="shared" si="69"/>
        <v>37015.613304734201</v>
      </c>
      <c r="K33" s="25">
        <f t="shared" si="69"/>
        <v>36754.874078088898</v>
      </c>
      <c r="L33" s="25">
        <f t="shared" si="69"/>
        <v>36498.445756490575</v>
      </c>
      <c r="M33" s="25">
        <f t="shared" si="69"/>
        <v>36246.25717396813</v>
      </c>
      <c r="N33" s="25">
        <f t="shared" si="69"/>
        <v>35998.23957200635</v>
      </c>
      <c r="O33" s="25">
        <f t="shared" si="69"/>
        <v>35754.325329215528</v>
      </c>
      <c r="P33" s="25">
        <f t="shared" si="69"/>
        <v>35514.448723478359</v>
      </c>
      <c r="Q33" s="25">
        <f t="shared" si="69"/>
        <v>35278.547342173726</v>
      </c>
      <c r="R33" s="25">
        <f t="shared" si="69"/>
        <v>35046.559328864379</v>
      </c>
      <c r="S33" s="25">
        <f t="shared" si="69"/>
        <v>34818.426004171808</v>
      </c>
      <c r="T33" s="25">
        <f t="shared" si="69"/>
        <v>34594.088803506158</v>
      </c>
      <c r="U33" s="25">
        <f t="shared" si="69"/>
        <v>34373.492040642166</v>
      </c>
      <c r="V33" s="25">
        <f t="shared" si="69"/>
        <v>34156.5803422022</v>
      </c>
      <c r="W33" s="25">
        <f t="shared" si="69"/>
        <v>33943.301748408805</v>
      </c>
      <c r="X33" s="25">
        <f t="shared" si="69"/>
        <v>33733.603763976178</v>
      </c>
      <c r="Y33" s="25">
        <f t="shared" si="69"/>
        <v>33527.43690156642</v>
      </c>
      <c r="Z33" s="25">
        <f t="shared" si="69"/>
        <v>33324.75187003336</v>
      </c>
      <c r="AA33" s="25">
        <f t="shared" si="69"/>
        <v>33125.502022158689</v>
      </c>
      <c r="AB33" s="25">
        <f t="shared" si="69"/>
        <v>32913.341513784115</v>
      </c>
      <c r="AC33" s="25">
        <f t="shared" si="69"/>
        <v>32720.825330481755</v>
      </c>
      <c r="AD33" s="25">
        <f t="shared" si="69"/>
        <v>20519.640529019976</v>
      </c>
      <c r="AE33" s="25">
        <f t="shared" si="69"/>
        <v>3775.6842148987866</v>
      </c>
      <c r="AF33" s="25">
        <f t="shared" si="69"/>
        <v>0</v>
      </c>
      <c r="AG33" s="25">
        <f t="shared" si="69"/>
        <v>0</v>
      </c>
      <c r="AH33" s="25">
        <f t="shared" si="69"/>
        <v>0</v>
      </c>
      <c r="AI33" s="25">
        <f t="shared" si="69"/>
        <v>0</v>
      </c>
      <c r="AJ33" s="25">
        <f t="shared" si="69"/>
        <v>0</v>
      </c>
      <c r="AK33" s="25"/>
      <c r="AL33" s="104"/>
      <c r="AM33" s="104"/>
      <c r="AN33" s="104"/>
    </row>
    <row r="34" spans="1:40" s="33" customFormat="1" ht="17.399999999999999" x14ac:dyDescent="0.25">
      <c r="A34" s="109"/>
      <c r="B34" s="110"/>
      <c r="C34" s="111"/>
      <c r="D34" s="11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04"/>
      <c r="AM34" s="104"/>
      <c r="AN34" s="104"/>
    </row>
    <row r="35" spans="1:40" s="33" customFormat="1" ht="17.399999999999999" x14ac:dyDescent="0.25">
      <c r="A35" s="109"/>
      <c r="B35" s="110"/>
      <c r="C35" s="111"/>
      <c r="D35" s="11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04"/>
      <c r="AM35" s="104"/>
      <c r="AN35" s="104"/>
    </row>
    <row r="36" spans="1:40" ht="18" x14ac:dyDescent="0.35">
      <c r="B36" s="113" t="s">
        <v>117</v>
      </c>
      <c r="AD36" s="125" t="s">
        <v>115</v>
      </c>
      <c r="AE36" s="125"/>
      <c r="AL36" s="99"/>
      <c r="AM36" s="99"/>
      <c r="AN36" s="99"/>
    </row>
    <row r="37" spans="1:40" x14ac:dyDescent="0.25">
      <c r="B37" s="124" t="s">
        <v>116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L37" s="99"/>
      <c r="AM37" s="99"/>
      <c r="AN37" s="99"/>
    </row>
    <row r="38" spans="1:40" x14ac:dyDescent="0.25">
      <c r="O38" s="94"/>
      <c r="P38" s="99"/>
      <c r="Q38" s="99">
        <f>Q30/Q32</f>
        <v>0.18280861947157132</v>
      </c>
      <c r="R38" s="99"/>
      <c r="S38" s="99"/>
      <c r="T38" s="99"/>
      <c r="U38" s="99"/>
      <c r="V38" s="99"/>
      <c r="W38" s="99"/>
      <c r="X38" s="100"/>
      <c r="Y38" s="99">
        <f>Y26/Y28</f>
        <v>0.63298458117814105</v>
      </c>
      <c r="Z38" s="99"/>
      <c r="AA38" s="99"/>
    </row>
    <row r="39" spans="1:40" x14ac:dyDescent="0.25">
      <c r="O39" s="93"/>
      <c r="P39" s="99"/>
      <c r="Q39" s="99">
        <f>Q31/Q32</f>
        <v>0.81719138052842866</v>
      </c>
      <c r="R39" s="99"/>
      <c r="S39" s="99"/>
      <c r="T39" s="99"/>
      <c r="U39" s="99"/>
      <c r="V39" s="99"/>
      <c r="W39" s="99"/>
      <c r="X39" s="100"/>
      <c r="Y39" s="99">
        <f>Y27/Y28</f>
        <v>0.36701541882185895</v>
      </c>
      <c r="Z39" s="99"/>
      <c r="AA39" s="99"/>
    </row>
    <row r="40" spans="1:40" x14ac:dyDescent="0.25">
      <c r="O40" s="93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</row>
    <row r="41" spans="1:40" x14ac:dyDescent="0.25"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</row>
  </sheetData>
  <mergeCells count="3">
    <mergeCell ref="B5:AE5"/>
    <mergeCell ref="B37:AE37"/>
    <mergeCell ref="AD36:AE36"/>
  </mergeCells>
  <pageMargins left="0.11811023622047245" right="0.11811023622047245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</vt:lpstr>
      <vt:lpstr>индексы</vt:lpstr>
      <vt:lpstr>график</vt:lpstr>
      <vt:lpstr>график!Область_печати</vt:lpstr>
      <vt:lpstr>индексы!Область_печати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2025-11-19T06:08:55Z</dcterms:modified>
</cp:coreProperties>
</file>