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4446636-B66D-424F-9BFF-1A6403D162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ресурсное " sheetId="4" r:id="rId1"/>
  </sheets>
  <definedNames>
    <definedName name="_xlnm.Print_Titles" localSheetId="0">'ресурсное '!$11:$13</definedName>
    <definedName name="_xlnm.Print_Area" localSheetId="0">'ресурсное '!$A$1:$R$108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6" i="4" l="1"/>
  <c r="F103" i="4"/>
  <c r="G103" i="4"/>
  <c r="H103" i="4"/>
  <c r="I103" i="4"/>
  <c r="J103" i="4"/>
  <c r="K103" i="4"/>
  <c r="L103" i="4"/>
  <c r="M103" i="4"/>
  <c r="N103" i="4"/>
  <c r="O103" i="4"/>
  <c r="P103" i="4"/>
  <c r="Q103" i="4"/>
  <c r="E103" i="4"/>
  <c r="D103" i="4" s="1"/>
  <c r="D105" i="4"/>
  <c r="D104" i="4" l="1"/>
  <c r="L59" i="4"/>
  <c r="L51" i="4" l="1"/>
  <c r="L52" i="4"/>
  <c r="D102" i="4" l="1"/>
  <c r="Q101" i="4"/>
  <c r="P101" i="4"/>
  <c r="P100" i="4" s="1"/>
  <c r="O101" i="4"/>
  <c r="O100" i="4" s="1"/>
  <c r="N101" i="4"/>
  <c r="N100" i="4" s="1"/>
  <c r="L101" i="4"/>
  <c r="L100" i="4" s="1"/>
  <c r="J101" i="4"/>
  <c r="J100" i="4" s="1"/>
  <c r="I101" i="4"/>
  <c r="I100" i="4" s="1"/>
  <c r="G101" i="4"/>
  <c r="G100" i="4" s="1"/>
  <c r="Q100" i="4"/>
  <c r="M100" i="4"/>
  <c r="K100" i="4"/>
  <c r="D100" i="4" l="1"/>
  <c r="D101" i="4"/>
  <c r="L53" i="4"/>
  <c r="L54" i="4"/>
  <c r="H54" i="4"/>
  <c r="P98" i="4" l="1"/>
  <c r="O98" i="4"/>
  <c r="O97" i="4" s="1"/>
  <c r="N98" i="4"/>
  <c r="N97" i="4" s="1"/>
  <c r="P97" i="4"/>
  <c r="P94" i="4"/>
  <c r="O94" i="4"/>
  <c r="N94" i="4"/>
  <c r="P89" i="4"/>
  <c r="O89" i="4"/>
  <c r="N89" i="4"/>
  <c r="P87" i="4"/>
  <c r="P86" i="4" s="1"/>
  <c r="O87" i="4"/>
  <c r="N87" i="4"/>
  <c r="N86" i="4" s="1"/>
  <c r="O86" i="4"/>
  <c r="P84" i="4"/>
  <c r="P83" i="4" s="1"/>
  <c r="O84" i="4"/>
  <c r="O78" i="4" s="1"/>
  <c r="N84" i="4"/>
  <c r="N83" i="4"/>
  <c r="P79" i="4"/>
  <c r="O79" i="4"/>
  <c r="N79" i="4"/>
  <c r="P78" i="4"/>
  <c r="P73" i="4"/>
  <c r="O73" i="4"/>
  <c r="N73" i="4"/>
  <c r="P69" i="4"/>
  <c r="O69" i="4"/>
  <c r="N69" i="4"/>
  <c r="P65" i="4"/>
  <c r="O65" i="4"/>
  <c r="N65" i="4"/>
  <c r="P62" i="4"/>
  <c r="O62" i="4"/>
  <c r="N62" i="4"/>
  <c r="P58" i="4"/>
  <c r="O58" i="4"/>
  <c r="N58" i="4"/>
  <c r="P54" i="4"/>
  <c r="O54" i="4"/>
  <c r="N54" i="4"/>
  <c r="P53" i="4"/>
  <c r="O53" i="4"/>
  <c r="O22" i="4" s="1"/>
  <c r="O17" i="4" s="1"/>
  <c r="N53" i="4"/>
  <c r="N22" i="4" s="1"/>
  <c r="N17" i="4" s="1"/>
  <c r="P52" i="4"/>
  <c r="P48" i="4" s="1"/>
  <c r="O52" i="4"/>
  <c r="N52" i="4"/>
  <c r="N48" i="4" s="1"/>
  <c r="N21" i="4" s="1"/>
  <c r="N16" i="4" s="1"/>
  <c r="P51" i="4"/>
  <c r="O51" i="4"/>
  <c r="N51" i="4"/>
  <c r="P49" i="4"/>
  <c r="O49" i="4"/>
  <c r="N49" i="4"/>
  <c r="O48" i="4"/>
  <c r="O21" i="4" s="1"/>
  <c r="O16" i="4" s="1"/>
  <c r="P47" i="4"/>
  <c r="O47" i="4"/>
  <c r="N47" i="4"/>
  <c r="P44" i="4"/>
  <c r="P25" i="4" s="1"/>
  <c r="O44" i="4"/>
  <c r="O25" i="4" s="1"/>
  <c r="O24" i="4" s="1"/>
  <c r="N44" i="4"/>
  <c r="P40" i="4"/>
  <c r="O40" i="4"/>
  <c r="N40" i="4"/>
  <c r="P33" i="4"/>
  <c r="O33" i="4"/>
  <c r="N33" i="4"/>
  <c r="P29" i="4"/>
  <c r="O29" i="4"/>
  <c r="N29" i="4"/>
  <c r="P27" i="4"/>
  <c r="O27" i="4"/>
  <c r="N27" i="4"/>
  <c r="P26" i="4"/>
  <c r="O26" i="4"/>
  <c r="N26" i="4"/>
  <c r="N25" i="4"/>
  <c r="P22" i="4"/>
  <c r="P17" i="4" s="1"/>
  <c r="L49" i="4"/>
  <c r="L48" i="4"/>
  <c r="L58" i="4"/>
  <c r="M58" i="4"/>
  <c r="Q58" i="4"/>
  <c r="P24" i="4" l="1"/>
  <c r="N24" i="4"/>
  <c r="P20" i="4"/>
  <c r="P15" i="4" s="1"/>
  <c r="P46" i="4"/>
  <c r="P21" i="4"/>
  <c r="P16" i="4" s="1"/>
  <c r="N46" i="4"/>
  <c r="O46" i="4"/>
  <c r="N50" i="4"/>
  <c r="O50" i="4"/>
  <c r="P50" i="4"/>
  <c r="P19" i="4"/>
  <c r="P14" i="4" s="1"/>
  <c r="O20" i="4"/>
  <c r="O77" i="4"/>
  <c r="P77" i="4"/>
  <c r="O83" i="4"/>
  <c r="N78" i="4"/>
  <c r="M98" i="4"/>
  <c r="M97" i="4" s="1"/>
  <c r="M94" i="4"/>
  <c r="M89" i="4"/>
  <c r="M87" i="4"/>
  <c r="M86" i="4" s="1"/>
  <c r="M84" i="4"/>
  <c r="M78" i="4" s="1"/>
  <c r="M77" i="4" s="1"/>
  <c r="M79" i="4"/>
  <c r="M73" i="4"/>
  <c r="M69" i="4"/>
  <c r="M65" i="4"/>
  <c r="M62" i="4"/>
  <c r="M54" i="4"/>
  <c r="M53" i="4"/>
  <c r="M52" i="4"/>
  <c r="M48" i="4" s="1"/>
  <c r="M21" i="4" s="1"/>
  <c r="M16" i="4" s="1"/>
  <c r="M51" i="4"/>
  <c r="M49" i="4"/>
  <c r="M47" i="4"/>
  <c r="M44" i="4"/>
  <c r="M25" i="4" s="1"/>
  <c r="M24" i="4" s="1"/>
  <c r="M40" i="4"/>
  <c r="M33" i="4"/>
  <c r="M29" i="4"/>
  <c r="M27" i="4"/>
  <c r="M26" i="4"/>
  <c r="M22" i="4"/>
  <c r="M17" i="4" s="1"/>
  <c r="M50" i="4" l="1"/>
  <c r="M46" i="4"/>
  <c r="M20" i="4"/>
  <c r="M19" i="4" s="1"/>
  <c r="M14" i="4" s="1"/>
  <c r="M83" i="4"/>
  <c r="N77" i="4"/>
  <c r="N20" i="4"/>
  <c r="O19" i="4"/>
  <c r="O14" i="4" s="1"/>
  <c r="O15" i="4"/>
  <c r="K98" i="4"/>
  <c r="M15" i="4" l="1"/>
  <c r="N19" i="4"/>
  <c r="N14" i="4" s="1"/>
  <c r="N15" i="4"/>
  <c r="K97" i="4"/>
  <c r="K79" i="4" l="1"/>
  <c r="D99" i="4"/>
  <c r="Q98" i="4"/>
  <c r="Q97" i="4" s="1"/>
  <c r="L98" i="4"/>
  <c r="L97" i="4" s="1"/>
  <c r="J98" i="4"/>
  <c r="J97" i="4" s="1"/>
  <c r="I98" i="4"/>
  <c r="I97" i="4" s="1"/>
  <c r="G98" i="4"/>
  <c r="D98" i="4" l="1"/>
  <c r="G97" i="4"/>
  <c r="D97" i="4" s="1"/>
  <c r="K51" i="4"/>
  <c r="K52" i="4" l="1"/>
  <c r="K48" i="4" l="1"/>
  <c r="K47" i="4"/>
  <c r="L79" i="4"/>
  <c r="Q79" i="4"/>
  <c r="Q49" i="4"/>
  <c r="L47" i="4"/>
  <c r="Q47" i="4"/>
  <c r="L69" i="4"/>
  <c r="Q69" i="4"/>
  <c r="K69" i="4"/>
  <c r="D93" i="4"/>
  <c r="F94" i="4"/>
  <c r="G94" i="4"/>
  <c r="H94" i="4"/>
  <c r="I94" i="4"/>
  <c r="J94" i="4"/>
  <c r="K94" i="4"/>
  <c r="L94" i="4"/>
  <c r="Q94" i="4"/>
  <c r="E94" i="4"/>
  <c r="D96" i="4"/>
  <c r="D95" i="4"/>
  <c r="K83" i="4"/>
  <c r="K21" i="4" l="1"/>
  <c r="K16" i="4" s="1"/>
  <c r="D94" i="4"/>
  <c r="J47" i="4"/>
  <c r="E25" i="4"/>
  <c r="D55" i="4"/>
  <c r="D85" i="4"/>
  <c r="D88" i="4"/>
  <c r="D90" i="4"/>
  <c r="D91" i="4"/>
  <c r="D92" i="4"/>
  <c r="D82" i="4"/>
  <c r="F78" i="4"/>
  <c r="H78" i="4"/>
  <c r="E78" i="4"/>
  <c r="D81" i="4"/>
  <c r="D80" i="4"/>
  <c r="D76" i="4"/>
  <c r="D59" i="4"/>
  <c r="D60" i="4"/>
  <c r="D61" i="4"/>
  <c r="D63" i="4"/>
  <c r="D64" i="4"/>
  <c r="D66" i="4"/>
  <c r="D67" i="4"/>
  <c r="D68" i="4"/>
  <c r="D70" i="4"/>
  <c r="D71" i="4"/>
  <c r="D72" i="4"/>
  <c r="D56" i="4"/>
  <c r="D57" i="4"/>
  <c r="D41" i="4"/>
  <c r="D42" i="4"/>
  <c r="D43" i="4"/>
  <c r="D45" i="4"/>
  <c r="D30" i="4"/>
  <c r="D31" i="4"/>
  <c r="D32" i="4"/>
  <c r="D34" i="4"/>
  <c r="D35" i="4"/>
  <c r="D36" i="4"/>
  <c r="D37" i="4"/>
  <c r="D28" i="4"/>
  <c r="L89" i="4"/>
  <c r="L87" i="4"/>
  <c r="L86" i="4" s="1"/>
  <c r="L84" i="4"/>
  <c r="L73" i="4"/>
  <c r="L65" i="4"/>
  <c r="L62" i="4"/>
  <c r="L22" i="4"/>
  <c r="L17" i="4" s="1"/>
  <c r="L21" i="4"/>
  <c r="L16" i="4" s="1"/>
  <c r="L44" i="4"/>
  <c r="L25" i="4" s="1"/>
  <c r="L40" i="4"/>
  <c r="L33" i="4"/>
  <c r="L29" i="4"/>
  <c r="L27" i="4"/>
  <c r="L26" i="4"/>
  <c r="L83" i="4" l="1"/>
  <c r="L78" i="4"/>
  <c r="L24" i="4"/>
  <c r="L50" i="4"/>
  <c r="L46" i="4"/>
  <c r="L77" i="4" l="1"/>
  <c r="L20" i="4"/>
  <c r="L15" i="4" l="1"/>
  <c r="L19" i="4"/>
  <c r="L14" i="4" s="1"/>
  <c r="J65" i="4" l="1"/>
  <c r="J51" i="4"/>
  <c r="I69" i="4" l="1"/>
  <c r="H69" i="4"/>
  <c r="G69" i="4"/>
  <c r="F69" i="4"/>
  <c r="E69" i="4"/>
  <c r="J54" i="4"/>
  <c r="I73" i="4"/>
  <c r="J73" i="4"/>
  <c r="K73" i="4"/>
  <c r="Q73" i="4"/>
  <c r="H73" i="4"/>
  <c r="D73" i="4" l="1"/>
  <c r="J69" i="4"/>
  <c r="D69" i="4" s="1"/>
  <c r="J53" i="4"/>
  <c r="J49" i="4" s="1"/>
  <c r="J48" i="4" l="1"/>
  <c r="J46" i="4" l="1"/>
  <c r="J79" i="4"/>
  <c r="F89" i="4"/>
  <c r="G89" i="4"/>
  <c r="H89" i="4"/>
  <c r="I89" i="4"/>
  <c r="J89" i="4"/>
  <c r="K89" i="4"/>
  <c r="Q89" i="4"/>
  <c r="E89" i="4"/>
  <c r="J22" i="4"/>
  <c r="J52" i="4"/>
  <c r="J50" i="4" s="1"/>
  <c r="D89" i="4" l="1"/>
  <c r="J21" i="4"/>
  <c r="F65" i="4" l="1"/>
  <c r="G65" i="4"/>
  <c r="H65" i="4"/>
  <c r="I65" i="4"/>
  <c r="K65" i="4"/>
  <c r="Q65" i="4"/>
  <c r="E65" i="4"/>
  <c r="D65" i="4" l="1"/>
  <c r="I48" i="4" l="1"/>
  <c r="Q26" i="4" l="1"/>
  <c r="Q27" i="4"/>
  <c r="Q29" i="4"/>
  <c r="Q33" i="4"/>
  <c r="Q40" i="4"/>
  <c r="Q44" i="4"/>
  <c r="Q25" i="4" s="1"/>
  <c r="Q21" i="4"/>
  <c r="Q16" i="4" s="1"/>
  <c r="Q51" i="4"/>
  <c r="Q52" i="4"/>
  <c r="Q48" i="4" s="1"/>
  <c r="Q53" i="4"/>
  <c r="Q54" i="4"/>
  <c r="Q62" i="4"/>
  <c r="Q84" i="4"/>
  <c r="Q87" i="4"/>
  <c r="Q86" i="4" s="1"/>
  <c r="Q78" i="4" l="1"/>
  <c r="Q46" i="4"/>
  <c r="Q22" i="4"/>
  <c r="Q17" i="4" s="1"/>
  <c r="Q20" i="4"/>
  <c r="Q19" i="4" s="1"/>
  <c r="Q14" i="4" s="1"/>
  <c r="Q83" i="4"/>
  <c r="Q24" i="4"/>
  <c r="Q50" i="4"/>
  <c r="Q77" i="4" l="1"/>
  <c r="Q15" i="4"/>
  <c r="H79" i="4" l="1"/>
  <c r="D79" i="4" s="1"/>
  <c r="K87" i="4"/>
  <c r="K78" i="4" s="1"/>
  <c r="J87" i="4"/>
  <c r="J86" i="4" s="1"/>
  <c r="I87" i="4"/>
  <c r="I86" i="4" s="1"/>
  <c r="G87" i="4"/>
  <c r="H86" i="4"/>
  <c r="K86" i="4" l="1"/>
  <c r="K20" i="4"/>
  <c r="D87" i="4"/>
  <c r="G86" i="4"/>
  <c r="I53" i="4"/>
  <c r="I49" i="4" s="1"/>
  <c r="K53" i="4"/>
  <c r="I52" i="4"/>
  <c r="I51" i="4"/>
  <c r="H53" i="4"/>
  <c r="H52" i="4"/>
  <c r="H51" i="4"/>
  <c r="F50" i="4"/>
  <c r="G50" i="4"/>
  <c r="E50" i="4"/>
  <c r="D86" i="4" l="1"/>
  <c r="K50" i="4"/>
  <c r="K22" i="4"/>
  <c r="K19" i="4" s="1"/>
  <c r="K14" i="4" s="1"/>
  <c r="K49" i="4"/>
  <c r="K46" i="4" s="1"/>
  <c r="H47" i="4"/>
  <c r="H20" i="4" s="1"/>
  <c r="H15" i="4" s="1"/>
  <c r="D51" i="4"/>
  <c r="H48" i="4"/>
  <c r="H21" i="4" s="1"/>
  <c r="D52" i="4"/>
  <c r="H49" i="4"/>
  <c r="D53" i="4"/>
  <c r="I50" i="4"/>
  <c r="H50" i="4"/>
  <c r="H22" i="4"/>
  <c r="H83" i="4"/>
  <c r="H46" i="4" l="1"/>
  <c r="D50" i="4"/>
  <c r="F62" i="4"/>
  <c r="G62" i="4"/>
  <c r="H62" i="4"/>
  <c r="I62" i="4"/>
  <c r="J62" i="4"/>
  <c r="K62" i="4"/>
  <c r="E62" i="4"/>
  <c r="D62" i="4" l="1"/>
  <c r="H58" i="4"/>
  <c r="F77" i="4"/>
  <c r="H77" i="4"/>
  <c r="K26" i="4"/>
  <c r="J26" i="4"/>
  <c r="I26" i="4"/>
  <c r="H26" i="4"/>
  <c r="G26" i="4"/>
  <c r="G27" i="4"/>
  <c r="E77" i="4" l="1"/>
  <c r="E23" i="4"/>
  <c r="F23" i="4"/>
  <c r="G23" i="4"/>
  <c r="I22" i="4"/>
  <c r="K44" i="4"/>
  <c r="K25" i="4" s="1"/>
  <c r="J44" i="4"/>
  <c r="J25" i="4" s="1"/>
  <c r="I44" i="4"/>
  <c r="I25" i="4" s="1"/>
  <c r="H44" i="4"/>
  <c r="H25" i="4" s="1"/>
  <c r="G44" i="4"/>
  <c r="K40" i="4"/>
  <c r="J40" i="4"/>
  <c r="I40" i="4"/>
  <c r="H40" i="4"/>
  <c r="G40" i="4"/>
  <c r="K33" i="4"/>
  <c r="J33" i="4"/>
  <c r="I33" i="4"/>
  <c r="H33" i="4"/>
  <c r="G33" i="4"/>
  <c r="F33" i="4"/>
  <c r="E33" i="4"/>
  <c r="K29" i="4"/>
  <c r="J29" i="4"/>
  <c r="I29" i="4"/>
  <c r="H29" i="4"/>
  <c r="G29" i="4"/>
  <c r="F29" i="4"/>
  <c r="E29" i="4"/>
  <c r="K27" i="4"/>
  <c r="J27" i="4"/>
  <c r="I27" i="4"/>
  <c r="H27" i="4"/>
  <c r="G22" i="4"/>
  <c r="G17" i="4" s="1"/>
  <c r="F27" i="4"/>
  <c r="E27" i="4"/>
  <c r="G21" i="4"/>
  <c r="F26" i="4"/>
  <c r="E26" i="4"/>
  <c r="F25" i="4"/>
  <c r="D29" i="4" l="1"/>
  <c r="E20" i="4"/>
  <c r="E22" i="4"/>
  <c r="D27" i="4"/>
  <c r="E21" i="4"/>
  <c r="D26" i="4"/>
  <c r="D40" i="4"/>
  <c r="D33" i="4"/>
  <c r="D44" i="4"/>
  <c r="D23" i="4"/>
  <c r="G25" i="4"/>
  <c r="G20" i="4" s="1"/>
  <c r="F21" i="4"/>
  <c r="F20" i="4"/>
  <c r="I24" i="4"/>
  <c r="J24" i="4"/>
  <c r="F24" i="4"/>
  <c r="H24" i="4"/>
  <c r="K24" i="4"/>
  <c r="E24" i="4"/>
  <c r="F22" i="4"/>
  <c r="G16" i="4"/>
  <c r="D22" i="4" l="1"/>
  <c r="D25" i="4"/>
  <c r="G24" i="4"/>
  <c r="D24" i="4" s="1"/>
  <c r="G15" i="4" l="1"/>
  <c r="G14" i="4" s="1"/>
  <c r="G19" i="4"/>
  <c r="I47" i="4"/>
  <c r="G48" i="4"/>
  <c r="G49" i="4"/>
  <c r="I21" i="4" l="1"/>
  <c r="D21" i="4" l="1"/>
  <c r="H19" i="4"/>
  <c r="J84" i="4" l="1"/>
  <c r="I84" i="4"/>
  <c r="I78" i="4" s="1"/>
  <c r="G84" i="4"/>
  <c r="G78" i="4" l="1"/>
  <c r="D84" i="4"/>
  <c r="J78" i="4"/>
  <c r="J77" i="4" s="1"/>
  <c r="I77" i="4"/>
  <c r="I20" i="4"/>
  <c r="K77" i="4"/>
  <c r="G83" i="4"/>
  <c r="I83" i="4"/>
  <c r="J83" i="4"/>
  <c r="H16" i="4"/>
  <c r="J20" i="4" l="1"/>
  <c r="J19" i="4" s="1"/>
  <c r="J14" i="4" s="1"/>
  <c r="D83" i="4"/>
  <c r="G47" i="4"/>
  <c r="D78" i="4"/>
  <c r="I19" i="4"/>
  <c r="D20" i="4"/>
  <c r="G77" i="4"/>
  <c r="D77" i="4" s="1"/>
  <c r="K58" i="4"/>
  <c r="K54" i="4" l="1"/>
  <c r="J58" i="4"/>
  <c r="H17" i="4" l="1"/>
  <c r="H14" i="4" s="1"/>
  <c r="I17" i="4"/>
  <c r="I16" i="4"/>
  <c r="J16" i="4"/>
  <c r="J15" i="4"/>
  <c r="F58" i="4"/>
  <c r="G46" i="4" l="1"/>
  <c r="I46" i="4" l="1"/>
  <c r="G58" i="4"/>
  <c r="F48" i="4" l="1"/>
  <c r="F49" i="4"/>
  <c r="E49" i="4"/>
  <c r="D49" i="4" s="1"/>
  <c r="E48" i="4"/>
  <c r="D48" i="4" s="1"/>
  <c r="F47" i="4"/>
  <c r="E47" i="4"/>
  <c r="E54" i="4"/>
  <c r="F54" i="4"/>
  <c r="G54" i="4"/>
  <c r="I54" i="4"/>
  <c r="D47" i="4" l="1"/>
  <c r="D54" i="4"/>
  <c r="F46" i="4"/>
  <c r="E46" i="4"/>
  <c r="E58" i="4"/>
  <c r="I58" i="4"/>
  <c r="D58" i="4" l="1"/>
  <c r="D46" i="4"/>
  <c r="F18" i="4"/>
  <c r="D18" i="4" s="1"/>
  <c r="K17" i="4"/>
  <c r="J17" i="4"/>
  <c r="K15" i="4" l="1"/>
  <c r="E19" i="4" l="1"/>
  <c r="F19" i="4"/>
  <c r="E15" i="4"/>
  <c r="D19" i="4" l="1"/>
  <c r="F17" i="4"/>
  <c r="F16" i="4"/>
  <c r="E16" i="4"/>
  <c r="E17" i="4"/>
  <c r="F15" i="4"/>
  <c r="D17" i="4" l="1"/>
  <c r="D16" i="4"/>
  <c r="I14" i="4"/>
  <c r="E14" i="4"/>
  <c r="I15" i="4"/>
  <c r="D15" i="4" s="1"/>
  <c r="F14" i="4"/>
  <c r="D14" i="4" l="1"/>
</calcChain>
</file>

<file path=xl/sharedStrings.xml><?xml version="1.0" encoding="utf-8"?>
<sst xmlns="http://schemas.openxmlformats.org/spreadsheetml/2006/main" count="246" uniqueCount="76">
  <si>
    <t>Источник финансирования</t>
  </si>
  <si>
    <t>Общий объем финансирования, руб.</t>
  </si>
  <si>
    <t>Объем финансирования, руб.</t>
  </si>
  <si>
    <t>2018 год</t>
  </si>
  <si>
    <t>2020 год</t>
  </si>
  <si>
    <t>Всего</t>
  </si>
  <si>
    <t>Областной бюджет</t>
  </si>
  <si>
    <t>2019  год</t>
  </si>
  <si>
    <t>2021 год</t>
  </si>
  <si>
    <t>Федеральный бюджет</t>
  </si>
  <si>
    <t xml:space="preserve">Местный бюджет </t>
  </si>
  <si>
    <t>2022 год</t>
  </si>
  <si>
    <t>2023 год</t>
  </si>
  <si>
    <t>2024 год</t>
  </si>
  <si>
    <t xml:space="preserve">        к муниципальной программе города Усолье-Сибирское</t>
  </si>
  <si>
    <t xml:space="preserve">без финансирования </t>
  </si>
  <si>
    <t xml:space="preserve">за счет средств собственников объектов недвижимого имущества и земельных участков, находящихся в собственности (пользовании) юридических лиц и индивидуальных предпринимателей. </t>
  </si>
  <si>
    <t>Целевые средства</t>
  </si>
  <si>
    <t>«Приложение 3</t>
  </si>
  <si>
    <t xml:space="preserve">Комитет по управлению муниципальным имуществом администрации города Усолье-Сибирское     </t>
  </si>
  <si>
    <t>Наименование программы, подпрограммы, основного мероприятия, мероприятия, проекта</t>
  </si>
  <si>
    <t>Ответственный исполнитель Программы, соисполнители Программы, участники Программы, участники подпрограммы</t>
  </si>
  <si>
    <t>Комитет по городскому хозяйству администрации города Усолье-Сибирское</t>
  </si>
  <si>
    <t>Отдел по благоустройству и экологии комитета по городскому хозяйству администрации города Усолье-Сибирское</t>
  </si>
  <si>
    <t>к постановлению администрации города Усолье-Сибирское</t>
  </si>
  <si>
    <t>Мероприятие 1.1. Благоустройство дворовых территорий многоквартирных домов (Поддержка программ формирования современной городской среды)</t>
  </si>
  <si>
    <t>Мероприятие 1.2. Благоустройство территорий общего пользования (Поддержка программ формирования современной городской среды)</t>
  </si>
  <si>
    <t>Местный бюджет</t>
  </si>
  <si>
    <t>Мероприятие 2.1. Благоустройство объектов недвижимого имущества (включая объекты незавершенного строительства) и земельных участков, находящихся в собственности (пользовании) юридических лиц и индивидуальных предпринимателей в целях реализации федерального проекта «Формирование комфортной городской среды»</t>
  </si>
  <si>
    <t>Мероприятие 2.2. Мероприятия по проведению работ по образованию земельных участков, на которых расположены многоквартирные дома в целях реализации федерального проекта «Формирование комфортной городской среды»</t>
  </si>
  <si>
    <t xml:space="preserve">Основное мероприятие 2. Мероприятия по благоустройству дворовых территорий многоквартирных домов </t>
  </si>
  <si>
    <t>Мероприятие 2.3. Благоустройство дворовых территорий многоквартирных домов в целях реализации федерального проекта "Формирование комфортной городской среды"</t>
  </si>
  <si>
    <t xml:space="preserve">Основное мероприятие 3. Мероприятия по благоустройству территорий общего пользования </t>
  </si>
  <si>
    <t>Мероприятие 3.1. Разработка проектно-сметной документации на благоустройство общественного пространства вокруг озера «Молодёжное»</t>
  </si>
  <si>
    <t>Мероприятие 1.3. Благоустройство объектов недвижимого имущества (включая объекты незавершенного строительства) и земельных участков, находящихся в собственности (пользовании) юридических лиц и индивидуальных предпринимателей в рамках реализации федерального проекта «Формирование комфортной городской среды»</t>
  </si>
  <si>
    <t>Мероприятие 1.4. Мероприятия по проведению работ по образованию земельных участков, на которых расположены многоквартирные дома в рамках реализации федерального проекта «Формирование комфортной городской среды»</t>
  </si>
  <si>
    <t>Мероприятие 1.5. Мероприятия по реализации проекта создания комфортной городской среды города Усолье-Сибирское – финалиста Всероссийского конкурса лучших проектов создания комфортной городской среды</t>
  </si>
  <si>
    <t>Мероприятие 1.6. Мероприятия по реализации проекта «Вся соль Сибири: «Озеро Молодежное», связывающее поколения» – победителя Всероссийского конкурса лучших проектов создания комфортной городской среды</t>
  </si>
  <si>
    <t>Мероприятие 1.6.2. Разработка раздела «Оценка воздействия на водные биоресурсы и среду их обитания по объекту: озеро «Молодёжное»»</t>
  </si>
  <si>
    <t>-</t>
  </si>
  <si>
    <t>Мероприятие 3.2. Разработка раздела «Оценка воздействия на водные биоресурсы и среду их обитания по объекту: озеро «Молодёжное»»</t>
  </si>
  <si>
    <t>Мероприятие 3.4. Благоустройство территории озера "Молодежное" (в рамках реализации перечня проектов Народных инициатив)</t>
  </si>
  <si>
    <t xml:space="preserve">Мероприятие 3.3. Благоустройство территории озера "Молодёжное" в целях реализации проектов создания комфортной городской среды в малых городах и исторических поселениях  </t>
  </si>
  <si>
    <t>Мероприятие 1.2.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(озеро Молодежное)</t>
  </si>
  <si>
    <t xml:space="preserve">Благоустройство дворовых территорий многоквартирных домов </t>
  </si>
  <si>
    <t xml:space="preserve">Благоустройство территорий общего пользования </t>
  </si>
  <si>
    <t>Мероприятие 3.5. Благоустройство территории острова "Варничный" (в рамках реализации перечня проектов Народных инициатив)</t>
  </si>
  <si>
    <t>Мероприятие 1.1. Формирование комфортной городской среды, в т.ч.</t>
  </si>
  <si>
    <t xml:space="preserve">Мэр города </t>
  </si>
  <si>
    <t>2025 год</t>
  </si>
  <si>
    <t xml:space="preserve">  </t>
  </si>
  <si>
    <t>М.В. Торопкин</t>
  </si>
  <si>
    <t>Мероприятие 1.3. «Концепция благоустройства ул. Интернациональной «Город из трамвайного окна»
в г. Усолье-Сибирское»</t>
  </si>
  <si>
    <t>Мероприятие 3.6. Благоустройство ул. Интернациональной, в рамках проекта «Город из трамвайного окна» в г. Усолье-Сибирское (Победитель VI Всероссийского конкурса лучших проектов создания комфортной городской среды в категории «Малые города России») (приобретение и установка МАФов и остановочных павильонов)</t>
  </si>
  <si>
    <t>Мероприятие 3.7.
Разработка проектно-сметной документации в рамках проекта "Город из трамвайного окна 2: молекулярное наследие. Концепция благоустройства территории улиц Менделеева и Интернациональная в г. Усолье-Сибирское"</t>
  </si>
  <si>
    <t>Мероприятие 1.4. 
«Город из трамвайного окна 2: молекулярное наследие. Концепция благоустройства территории улиц Менделеева и Интернациональная в г. Усолье-Сибирское»</t>
  </si>
  <si>
    <t>2026 год</t>
  </si>
  <si>
    <t>Мероприятие 3.8.
Благоустройство территории с возведением малой архитектурной формы - фонтан, в районе МБКДУ «Дворец культуры»</t>
  </si>
  <si>
    <t>МБКДУ «Дворец культуры»</t>
  </si>
  <si>
    <t>Мероприятие 3.10. Благоустройство территории озера "Молодежное" (установка баскетбольных щитов)</t>
  </si>
  <si>
    <t>Мероприятие 3.9.
Благоустройство ул. Интернациональная, в рамках проекта «Город из трамвайного окна 2: молекулярное наследие» в г. Усолье-Сибирское (Победитель VIII Всероссийского конкурса лучших проектов создания комфортной городской среды в категории «Малые города России») (Благоустройство территории на пересечении улиц Ленина и Менделеева)</t>
  </si>
  <si>
    <t>».</t>
  </si>
  <si>
    <t>2027 год</t>
  </si>
  <si>
    <t>2028 год</t>
  </si>
  <si>
    <t>2029 год</t>
  </si>
  <si>
    <t>2030 год</t>
  </si>
  <si>
    <t xml:space="preserve">Муниципальная программа города Усолье-Сибирское «Формирование современной городской среды» на 2018-2030 годы </t>
  </si>
  <si>
    <t xml:space="preserve">Подпрограмма «Развитие благоустройства территории города Усолье-Сибирское» на 2018-2030 годы </t>
  </si>
  <si>
    <t>Основное мероприятие 1. Мероприятия в рамках реализации национального проекта «Жильё и городская среда» (2021-2024 гг.), национального проекта "Инфраструктура для жизни" (2025-2030 гг.)</t>
  </si>
  <si>
    <t>Основное мероприятие 1. Мероприятия в рамках реализации национального проекта «Жильё и городская среда»</t>
  </si>
  <si>
    <t>«Формирование современной городской среды» на 2018-2030 годы</t>
  </si>
  <si>
    <t>Ресурсное обеспечение реализации муниципальной программы города Усолье-Сибирское «Формирование современной городской среды» на 2018-2030 годы (далее - Программа)</t>
  </si>
  <si>
    <t>Приложение 3</t>
  </si>
  <si>
    <t>Мероприятие 3.11. «Архитектурно-пространственная концепция благоустройства Комсомольского и Ленинского проспектов в г. Усолье-Сибирское Иркутской области. Первый этап: «Город говорит». Концепция благоустройства Комсомольского проспекта в г. Усолье-Сибирское Иркутской области»</t>
  </si>
  <si>
    <t>Мероприятие 3.12. «Разработка документации для участия во всероссийском конкурсе лучших проектов создания  комфортной среды в категории «малые города»»</t>
  </si>
  <si>
    <t>от 07.11.2025 г. № 2026-па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</si>
</sst>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Times New Roman"/>
      <family val="1"/>
      <charset val="204"/>
    </font>
    <font>
      <b/>
      <sz val="30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Times New Roman"/>
      <family val="1"/>
      <charset val="204"/>
    </font>
    <font>
      <sz val="17"/>
      <name val="Calibri"/>
      <family val="2"/>
      <scheme val="minor"/>
    </font>
    <font>
      <b/>
      <sz val="11"/>
      <name val="Calibri"/>
      <family val="2"/>
      <scheme val="minor"/>
    </font>
    <font>
      <b/>
      <sz val="17"/>
      <name val="Calibri"/>
      <family val="2"/>
      <scheme val="minor"/>
    </font>
    <font>
      <sz val="30"/>
      <name val="Calibri"/>
      <family val="2"/>
      <scheme val="minor"/>
    </font>
    <font>
      <b/>
      <sz val="11"/>
      <name val="Times New Roman"/>
      <family val="1"/>
      <charset val="204"/>
    </font>
    <font>
      <sz val="22"/>
      <name val="Calibri"/>
      <family val="2"/>
      <scheme val="minor"/>
    </font>
    <font>
      <sz val="48"/>
      <name val="Calibri"/>
      <family val="2"/>
      <scheme val="minor"/>
    </font>
    <font>
      <sz val="24"/>
      <name val="Calibri"/>
      <family val="2"/>
      <scheme val="minor"/>
    </font>
    <font>
      <sz val="24"/>
      <name val="Times New Roman"/>
      <family val="1"/>
      <charset val="204"/>
    </font>
    <font>
      <b/>
      <sz val="24"/>
      <name val="Calibri"/>
      <family val="2"/>
      <scheme val="minor"/>
    </font>
    <font>
      <sz val="26"/>
      <name val="Calibri"/>
      <family val="2"/>
      <scheme val="minor"/>
    </font>
    <font>
      <sz val="26"/>
      <name val="Times New Roman"/>
      <family val="1"/>
      <charset val="204"/>
    </font>
    <font>
      <b/>
      <sz val="2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4" fontId="11" fillId="2" borderId="3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/>
    </xf>
    <xf numFmtId="0" fontId="14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vertical="center" wrapText="1"/>
    </xf>
    <xf numFmtId="0" fontId="4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3" fillId="2" borderId="0" xfId="0" applyFont="1" applyFill="1"/>
    <xf numFmtId="0" fontId="7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/>
    <xf numFmtId="4" fontId="11" fillId="2" borderId="3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0" fontId="21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vertical="top" wrapText="1"/>
    </xf>
    <xf numFmtId="4" fontId="6" fillId="2" borderId="0" xfId="0" applyNumberFormat="1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right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right"/>
    </xf>
    <xf numFmtId="0" fontId="1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3" fillId="2" borderId="0" xfId="0" applyFont="1" applyFill="1"/>
    <xf numFmtId="0" fontId="26" fillId="2" borderId="0" xfId="0" applyFont="1" applyFill="1"/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5" fillId="2" borderId="0" xfId="0" applyFont="1" applyFill="1"/>
    <xf numFmtId="0" fontId="28" fillId="2" borderId="0" xfId="0" applyFont="1" applyFill="1"/>
    <xf numFmtId="4" fontId="23" fillId="2" borderId="0" xfId="0" applyNumberFormat="1" applyFont="1" applyFill="1"/>
    <xf numFmtId="4" fontId="26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/>
    </xf>
    <xf numFmtId="0" fontId="4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4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/>
    <xf numFmtId="0" fontId="7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13"/>
  <sheetViews>
    <sheetView tabSelected="1" zoomScale="40" zoomScaleNormal="40" zoomScaleSheetLayoutView="50" workbookViewId="0">
      <selection activeCell="H5" sqref="H5:Q5"/>
    </sheetView>
  </sheetViews>
  <sheetFormatPr defaultColWidth="9.109375" defaultRowHeight="33.6" outlineLevelRow="1" x14ac:dyDescent="0.65"/>
  <cols>
    <col min="1" max="1" width="64" style="13" customWidth="1"/>
    <col min="2" max="2" width="31.44140625" style="13" customWidth="1"/>
    <col min="3" max="3" width="28.109375" style="13" customWidth="1"/>
    <col min="4" max="4" width="28.33203125" style="37" customWidth="1"/>
    <col min="5" max="5" width="24.88671875" style="37" customWidth="1"/>
    <col min="6" max="7" width="25.33203125" style="37" customWidth="1"/>
    <col min="8" max="8" width="25" style="13" customWidth="1"/>
    <col min="9" max="9" width="25.6640625" style="13" customWidth="1"/>
    <col min="10" max="10" width="25.44140625" style="13" customWidth="1"/>
    <col min="11" max="13" width="26.33203125" style="13" customWidth="1"/>
    <col min="14" max="17" width="25.44140625" style="13" customWidth="1"/>
    <col min="18" max="18" width="5.88671875" style="13" customWidth="1"/>
    <col min="19" max="19" width="26.5546875" style="13" customWidth="1"/>
    <col min="20" max="20" width="29.44140625" style="51" customWidth="1"/>
    <col min="21" max="21" width="30.44140625" style="52" customWidth="1"/>
    <col min="22" max="23" width="21.109375" style="13" customWidth="1"/>
    <col min="24" max="16384" width="9.109375" style="13"/>
  </cols>
  <sheetData>
    <row r="1" spans="1:21" ht="28.5" customHeight="1" x14ac:dyDescent="0.65">
      <c r="A1" s="14"/>
      <c r="B1" s="14"/>
      <c r="C1" s="14"/>
      <c r="D1" s="15"/>
      <c r="E1" s="15"/>
      <c r="F1" s="5"/>
      <c r="G1" s="5"/>
      <c r="H1" s="81" t="s">
        <v>72</v>
      </c>
      <c r="I1" s="81"/>
      <c r="J1" s="81"/>
      <c r="K1" s="81"/>
      <c r="L1" s="81"/>
      <c r="M1" s="81"/>
      <c r="N1" s="81"/>
      <c r="O1" s="81"/>
      <c r="P1" s="81"/>
      <c r="Q1" s="82"/>
    </row>
    <row r="2" spans="1:21" ht="33" customHeight="1" x14ac:dyDescent="0.65">
      <c r="A2" s="14"/>
      <c r="B2" s="14"/>
      <c r="C2" s="14"/>
      <c r="D2" s="15"/>
      <c r="E2" s="15"/>
      <c r="F2" s="5"/>
      <c r="G2" s="5"/>
      <c r="H2" s="81" t="s">
        <v>24</v>
      </c>
      <c r="I2" s="81"/>
      <c r="J2" s="81"/>
      <c r="K2" s="81"/>
      <c r="L2" s="81"/>
      <c r="M2" s="81"/>
      <c r="N2" s="81"/>
      <c r="O2" s="81"/>
      <c r="P2" s="81"/>
      <c r="Q2" s="82"/>
    </row>
    <row r="3" spans="1:21" ht="30.75" customHeight="1" x14ac:dyDescent="0.65">
      <c r="A3" s="14"/>
      <c r="B3" s="14"/>
      <c r="C3" s="14"/>
      <c r="D3" s="15"/>
      <c r="E3" s="15"/>
      <c r="F3" s="5"/>
      <c r="G3" s="5"/>
      <c r="H3" s="81" t="s">
        <v>75</v>
      </c>
      <c r="I3" s="81"/>
      <c r="J3" s="81"/>
      <c r="K3" s="81"/>
      <c r="L3" s="81"/>
      <c r="M3" s="81"/>
      <c r="N3" s="81"/>
      <c r="O3" s="81"/>
      <c r="P3" s="81"/>
      <c r="Q3" s="82"/>
    </row>
    <row r="4" spans="1:21" ht="28.5" customHeight="1" x14ac:dyDescent="0.65">
      <c r="A4" s="14"/>
      <c r="B4" s="14"/>
      <c r="C4" s="14"/>
      <c r="D4" s="15"/>
      <c r="E4" s="15"/>
      <c r="F4" s="5"/>
      <c r="G4" s="5"/>
      <c r="H4" s="16"/>
      <c r="I4" s="17"/>
      <c r="J4" s="5"/>
      <c r="K4" s="5"/>
      <c r="L4" s="5"/>
      <c r="M4" s="5"/>
    </row>
    <row r="5" spans="1:21" ht="26.25" customHeight="1" outlineLevel="1" x14ac:dyDescent="0.65">
      <c r="A5" s="14"/>
      <c r="B5" s="14"/>
      <c r="C5" s="14"/>
      <c r="D5" s="15"/>
      <c r="E5" s="15"/>
      <c r="F5" s="47"/>
      <c r="G5" s="47"/>
      <c r="H5" s="81" t="s">
        <v>18</v>
      </c>
      <c r="I5" s="81"/>
      <c r="J5" s="83"/>
      <c r="K5" s="83"/>
      <c r="L5" s="83"/>
      <c r="M5" s="83"/>
      <c r="N5" s="83"/>
      <c r="O5" s="83"/>
      <c r="P5" s="83"/>
      <c r="Q5" s="82"/>
    </row>
    <row r="6" spans="1:21" ht="30.75" customHeight="1" outlineLevel="1" x14ac:dyDescent="0.65">
      <c r="A6" s="14"/>
      <c r="B6" s="14"/>
      <c r="C6" s="14"/>
      <c r="D6" s="15"/>
      <c r="E6" s="15"/>
      <c r="F6" s="47"/>
      <c r="G6" s="81" t="s">
        <v>14</v>
      </c>
      <c r="H6" s="84"/>
      <c r="I6" s="84"/>
      <c r="J6" s="84"/>
      <c r="K6" s="84"/>
      <c r="L6" s="84"/>
      <c r="M6" s="84"/>
      <c r="N6" s="84"/>
      <c r="O6" s="84"/>
      <c r="P6" s="84"/>
      <c r="Q6" s="82"/>
    </row>
    <row r="7" spans="1:21" ht="26.25" customHeight="1" outlineLevel="1" x14ac:dyDescent="0.65">
      <c r="A7" s="14"/>
      <c r="B7" s="14"/>
      <c r="C7" s="14"/>
      <c r="D7" s="15"/>
      <c r="E7" s="15"/>
      <c r="F7" s="81" t="s">
        <v>70</v>
      </c>
      <c r="G7" s="84"/>
      <c r="H7" s="84"/>
      <c r="I7" s="84"/>
      <c r="J7" s="83"/>
      <c r="K7" s="83"/>
      <c r="L7" s="83"/>
      <c r="M7" s="83"/>
      <c r="N7" s="83"/>
      <c r="O7" s="83"/>
      <c r="P7" s="83"/>
      <c r="Q7" s="82"/>
    </row>
    <row r="8" spans="1:21" outlineLevel="1" x14ac:dyDescent="0.65">
      <c r="A8" s="14"/>
      <c r="B8" s="14"/>
      <c r="C8" s="14"/>
      <c r="D8" s="15"/>
      <c r="E8" s="15"/>
      <c r="F8" s="47"/>
      <c r="G8" s="47"/>
      <c r="H8" s="47"/>
      <c r="I8" s="18"/>
      <c r="J8" s="6"/>
      <c r="K8" s="6"/>
      <c r="L8" s="6"/>
      <c r="M8" s="6"/>
    </row>
    <row r="9" spans="1:21" ht="48.75" customHeight="1" x14ac:dyDescent="0.65">
      <c r="A9" s="85" t="s">
        <v>71</v>
      </c>
      <c r="B9" s="85"/>
      <c r="C9" s="85"/>
      <c r="D9" s="85"/>
      <c r="E9" s="85"/>
      <c r="F9" s="85"/>
      <c r="G9" s="85"/>
      <c r="H9" s="85"/>
      <c r="I9" s="85"/>
      <c r="J9" s="83"/>
      <c r="K9" s="82"/>
      <c r="L9" s="82"/>
      <c r="M9" s="82"/>
      <c r="N9" s="82"/>
      <c r="O9" s="82"/>
      <c r="P9" s="82"/>
      <c r="Q9" s="82"/>
    </row>
    <row r="10" spans="1:21" x14ac:dyDescent="0.65">
      <c r="A10" s="6"/>
      <c r="B10" s="6"/>
      <c r="C10" s="6"/>
      <c r="D10" s="47"/>
      <c r="E10" s="47"/>
      <c r="F10" s="47"/>
      <c r="G10" s="18"/>
      <c r="H10" s="6"/>
      <c r="I10" s="6"/>
      <c r="J10" s="6"/>
      <c r="K10" s="6"/>
      <c r="L10" s="6"/>
      <c r="M10" s="6"/>
    </row>
    <row r="11" spans="1:21" ht="42" customHeight="1" x14ac:dyDescent="0.65">
      <c r="A11" s="77" t="s">
        <v>20</v>
      </c>
      <c r="B11" s="77" t="s">
        <v>21</v>
      </c>
      <c r="C11" s="77" t="s">
        <v>0</v>
      </c>
      <c r="D11" s="89" t="s">
        <v>1</v>
      </c>
      <c r="E11" s="86" t="s">
        <v>2</v>
      </c>
      <c r="F11" s="86"/>
      <c r="G11" s="86"/>
      <c r="H11" s="86"/>
      <c r="I11" s="86"/>
      <c r="J11" s="87"/>
      <c r="K11" s="87"/>
      <c r="L11" s="87"/>
      <c r="M11" s="87"/>
      <c r="N11" s="87"/>
      <c r="O11" s="87"/>
      <c r="P11" s="87"/>
      <c r="Q11" s="88"/>
    </row>
    <row r="12" spans="1:21" ht="179.25" customHeight="1" x14ac:dyDescent="0.65">
      <c r="A12" s="77"/>
      <c r="B12" s="77"/>
      <c r="C12" s="77"/>
      <c r="D12" s="89"/>
      <c r="E12" s="48" t="s">
        <v>3</v>
      </c>
      <c r="F12" s="48" t="s">
        <v>7</v>
      </c>
      <c r="G12" s="48" t="s">
        <v>4</v>
      </c>
      <c r="H12" s="48" t="s">
        <v>8</v>
      </c>
      <c r="I12" s="48" t="s">
        <v>11</v>
      </c>
      <c r="J12" s="48" t="s">
        <v>12</v>
      </c>
      <c r="K12" s="48" t="s">
        <v>13</v>
      </c>
      <c r="L12" s="48" t="s">
        <v>49</v>
      </c>
      <c r="M12" s="48" t="s">
        <v>56</v>
      </c>
      <c r="N12" s="48" t="s">
        <v>62</v>
      </c>
      <c r="O12" s="48" t="s">
        <v>63</v>
      </c>
      <c r="P12" s="48" t="s">
        <v>64</v>
      </c>
      <c r="Q12" s="48" t="s">
        <v>65</v>
      </c>
      <c r="S12" s="38"/>
      <c r="T12" s="53"/>
    </row>
    <row r="13" spans="1:21" s="19" customFormat="1" ht="26.25" customHeight="1" x14ac:dyDescent="0.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7">
        <v>13</v>
      </c>
      <c r="O13" s="7">
        <v>13</v>
      </c>
      <c r="P13" s="7">
        <v>13</v>
      </c>
      <c r="Q13" s="7">
        <v>13</v>
      </c>
      <c r="T13" s="54"/>
      <c r="U13" s="55"/>
    </row>
    <row r="14" spans="1:21" ht="36" customHeight="1" x14ac:dyDescent="0.65">
      <c r="A14" s="62" t="s">
        <v>66</v>
      </c>
      <c r="B14" s="62" t="s">
        <v>22</v>
      </c>
      <c r="C14" s="46" t="s">
        <v>5</v>
      </c>
      <c r="D14" s="4">
        <f>SUM(E14:Q14)</f>
        <v>815909180.51000011</v>
      </c>
      <c r="E14" s="4">
        <f>E19</f>
        <v>43902538.939999998</v>
      </c>
      <c r="F14" s="4">
        <f t="shared" ref="F14:I14" si="0">F19</f>
        <v>64045216.059999995</v>
      </c>
      <c r="G14" s="4">
        <f>G15+G16+G17+G18</f>
        <v>86901811.420000002</v>
      </c>
      <c r="H14" s="4">
        <f>H15+H16+H17+H18</f>
        <v>154794627.56</v>
      </c>
      <c r="I14" s="20">
        <f t="shared" si="0"/>
        <v>41240531.560000002</v>
      </c>
      <c r="J14" s="20">
        <f>J19</f>
        <v>166036196.05000001</v>
      </c>
      <c r="K14" s="4">
        <f>K19</f>
        <v>217539713.57999998</v>
      </c>
      <c r="L14" s="4">
        <f t="shared" ref="L14:Q14" si="1">L19</f>
        <v>27248545.34</v>
      </c>
      <c r="M14" s="4">
        <f t="shared" ref="M14:P14" si="2">M19</f>
        <v>9400000</v>
      </c>
      <c r="N14" s="4">
        <f t="shared" si="2"/>
        <v>1200000</v>
      </c>
      <c r="O14" s="4">
        <f t="shared" si="2"/>
        <v>1200000</v>
      </c>
      <c r="P14" s="4">
        <f t="shared" si="2"/>
        <v>1200000</v>
      </c>
      <c r="Q14" s="4">
        <f t="shared" si="1"/>
        <v>1200000</v>
      </c>
    </row>
    <row r="15" spans="1:21" ht="36" customHeight="1" x14ac:dyDescent="0.65">
      <c r="A15" s="63"/>
      <c r="B15" s="63"/>
      <c r="C15" s="46" t="s">
        <v>10</v>
      </c>
      <c r="D15" s="4">
        <f t="shared" ref="D15:D18" si="3">SUM(E15:Q15)</f>
        <v>96912582.479999989</v>
      </c>
      <c r="E15" s="4">
        <f>E20</f>
        <v>1336011.72</v>
      </c>
      <c r="F15" s="4">
        <f t="shared" ref="F15:I15" si="4">F20</f>
        <v>4951546.1900000004</v>
      </c>
      <c r="G15" s="4">
        <f>G20</f>
        <v>1964946.37</v>
      </c>
      <c r="H15" s="4">
        <f>H20</f>
        <v>8879557.4699999988</v>
      </c>
      <c r="I15" s="20">
        <f t="shared" si="4"/>
        <v>1407131.56</v>
      </c>
      <c r="J15" s="20">
        <f>J20</f>
        <v>22035490.32</v>
      </c>
      <c r="K15" s="4">
        <f t="shared" ref="K15:Q15" si="5">K20</f>
        <v>41129853.509999998</v>
      </c>
      <c r="L15" s="4">
        <f t="shared" ref="L15:P15" si="6">L20</f>
        <v>1008045.3400000001</v>
      </c>
      <c r="M15" s="4">
        <f t="shared" si="6"/>
        <v>9400000</v>
      </c>
      <c r="N15" s="4">
        <f t="shared" si="6"/>
        <v>1200000</v>
      </c>
      <c r="O15" s="4">
        <f t="shared" si="6"/>
        <v>1200000</v>
      </c>
      <c r="P15" s="4">
        <f t="shared" si="6"/>
        <v>1200000</v>
      </c>
      <c r="Q15" s="4">
        <f t="shared" si="5"/>
        <v>1200000</v>
      </c>
    </row>
    <row r="16" spans="1:21" ht="50.1" customHeight="1" x14ac:dyDescent="0.65">
      <c r="A16" s="63"/>
      <c r="B16" s="63"/>
      <c r="C16" s="46" t="s">
        <v>6</v>
      </c>
      <c r="D16" s="4">
        <f t="shared" si="3"/>
        <v>142091425.59</v>
      </c>
      <c r="E16" s="4">
        <f t="shared" ref="E16:J17" si="7">E21</f>
        <v>12023605.469999999</v>
      </c>
      <c r="F16" s="4">
        <f t="shared" si="7"/>
        <v>10194383.220000001</v>
      </c>
      <c r="G16" s="4">
        <f>G21</f>
        <v>16275463.82</v>
      </c>
      <c r="H16" s="4">
        <f t="shared" ref="G16:H17" si="8">H21</f>
        <v>30652664.109999999</v>
      </c>
      <c r="I16" s="4">
        <f t="shared" si="7"/>
        <v>8092062.3700000001</v>
      </c>
      <c r="J16" s="4">
        <f t="shared" si="7"/>
        <v>18157043.59</v>
      </c>
      <c r="K16" s="4">
        <f>K21</f>
        <v>45384177.410000004</v>
      </c>
      <c r="L16" s="4">
        <f t="shared" ref="L16:Q16" si="9">L21</f>
        <v>1312025.6000000001</v>
      </c>
      <c r="M16" s="4">
        <f t="shared" ref="M16:P16" si="10">M21</f>
        <v>0</v>
      </c>
      <c r="N16" s="4">
        <f t="shared" si="10"/>
        <v>0</v>
      </c>
      <c r="O16" s="4">
        <f t="shared" si="10"/>
        <v>0</v>
      </c>
      <c r="P16" s="4">
        <f t="shared" si="10"/>
        <v>0</v>
      </c>
      <c r="Q16" s="4">
        <f t="shared" si="9"/>
        <v>0</v>
      </c>
    </row>
    <row r="17" spans="1:21" ht="50.1" customHeight="1" x14ac:dyDescent="0.65">
      <c r="A17" s="63"/>
      <c r="B17" s="63"/>
      <c r="C17" s="46" t="s">
        <v>9</v>
      </c>
      <c r="D17" s="4">
        <f t="shared" si="3"/>
        <v>574520450.53999996</v>
      </c>
      <c r="E17" s="4">
        <f t="shared" si="7"/>
        <v>30542921.75</v>
      </c>
      <c r="F17" s="4">
        <f t="shared" si="7"/>
        <v>46514564.75</v>
      </c>
      <c r="G17" s="4">
        <f t="shared" si="8"/>
        <v>68661401.230000004</v>
      </c>
      <c r="H17" s="4">
        <f t="shared" si="8"/>
        <v>115262405.98</v>
      </c>
      <c r="I17" s="20">
        <f>I22</f>
        <v>31741337.629999999</v>
      </c>
      <c r="J17" s="20">
        <f t="shared" ref="J17:K17" si="11">J22</f>
        <v>125843662.14</v>
      </c>
      <c r="K17" s="4">
        <f t="shared" si="11"/>
        <v>131025682.66</v>
      </c>
      <c r="L17" s="4">
        <f t="shared" ref="L17:Q17" si="12">L22</f>
        <v>24928474.399999999</v>
      </c>
      <c r="M17" s="4">
        <f t="shared" ref="M17:P17" si="13">M22</f>
        <v>0</v>
      </c>
      <c r="N17" s="4">
        <f t="shared" si="13"/>
        <v>0</v>
      </c>
      <c r="O17" s="4">
        <f t="shared" si="13"/>
        <v>0</v>
      </c>
      <c r="P17" s="4">
        <f t="shared" si="13"/>
        <v>0</v>
      </c>
      <c r="Q17" s="4">
        <f t="shared" si="12"/>
        <v>0</v>
      </c>
    </row>
    <row r="18" spans="1:21" ht="50.1" customHeight="1" x14ac:dyDescent="0.65">
      <c r="A18" s="64"/>
      <c r="B18" s="64"/>
      <c r="C18" s="46" t="s">
        <v>17</v>
      </c>
      <c r="D18" s="4">
        <f t="shared" si="3"/>
        <v>2384721.9</v>
      </c>
      <c r="E18" s="4">
        <v>0</v>
      </c>
      <c r="F18" s="4">
        <f>F23</f>
        <v>2384721.9</v>
      </c>
      <c r="G18" s="4">
        <v>0</v>
      </c>
      <c r="H18" s="4">
        <v>0</v>
      </c>
      <c r="I18" s="20">
        <v>0</v>
      </c>
      <c r="J18" s="20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</row>
    <row r="19" spans="1:21" s="21" customFormat="1" ht="31.5" customHeight="1" x14ac:dyDescent="0.65">
      <c r="A19" s="62" t="s">
        <v>67</v>
      </c>
      <c r="B19" s="62" t="s">
        <v>23</v>
      </c>
      <c r="C19" s="46" t="s">
        <v>5</v>
      </c>
      <c r="D19" s="4">
        <f>SUM(E19:Q19)</f>
        <v>815909180.51000011</v>
      </c>
      <c r="E19" s="4">
        <f>SUM(E20:E23)</f>
        <v>43902538.939999998</v>
      </c>
      <c r="F19" s="4">
        <f t="shared" ref="F19" si="14">SUM(F20:F23)</f>
        <v>64045216.059999995</v>
      </c>
      <c r="G19" s="4">
        <f>SUM(G20:G23)</f>
        <v>86901811.420000002</v>
      </c>
      <c r="H19" s="4">
        <f>SUM(H20:H23)</f>
        <v>154794627.56</v>
      </c>
      <c r="I19" s="20">
        <f>SUM(I20:I23)</f>
        <v>41240531.560000002</v>
      </c>
      <c r="J19" s="20">
        <f>SUM(J20:J23)</f>
        <v>166036196.05000001</v>
      </c>
      <c r="K19" s="4">
        <f>SUM(K20:K23)</f>
        <v>217539713.57999998</v>
      </c>
      <c r="L19" s="4">
        <f t="shared" ref="L19:Q19" si="15">SUM(L20:L23)</f>
        <v>27248545.34</v>
      </c>
      <c r="M19" s="4">
        <f t="shared" ref="M19:P19" si="16">SUM(M20:M23)</f>
        <v>9400000</v>
      </c>
      <c r="N19" s="4">
        <f t="shared" si="16"/>
        <v>1200000</v>
      </c>
      <c r="O19" s="4">
        <f t="shared" si="16"/>
        <v>1200000</v>
      </c>
      <c r="P19" s="4">
        <f t="shared" si="16"/>
        <v>1200000</v>
      </c>
      <c r="Q19" s="4">
        <f t="shared" si="15"/>
        <v>1200000</v>
      </c>
      <c r="T19" s="56"/>
      <c r="U19" s="57"/>
    </row>
    <row r="20" spans="1:21" s="21" customFormat="1" ht="31.5" customHeight="1" x14ac:dyDescent="0.65">
      <c r="A20" s="63"/>
      <c r="B20" s="63"/>
      <c r="C20" s="46" t="s">
        <v>10</v>
      </c>
      <c r="D20" s="4">
        <f t="shared" ref="D20:D23" si="17">SUM(E20:Q20)</f>
        <v>96912582.479999989</v>
      </c>
      <c r="E20" s="4">
        <f t="shared" ref="E20:F20" si="18">E25</f>
        <v>1336011.72</v>
      </c>
      <c r="F20" s="4">
        <f t="shared" si="18"/>
        <v>4951546.1900000004</v>
      </c>
      <c r="G20" s="4">
        <f>G25</f>
        <v>1964946.37</v>
      </c>
      <c r="H20" s="4">
        <f t="shared" ref="H20:Q20" si="19">H47+H73+H78</f>
        <v>8879557.4699999988</v>
      </c>
      <c r="I20" s="4">
        <f t="shared" si="19"/>
        <v>1407131.56</v>
      </c>
      <c r="J20" s="4">
        <f t="shared" si="19"/>
        <v>22035490.32</v>
      </c>
      <c r="K20" s="4">
        <f>K47+K73+K78</f>
        <v>41129853.509999998</v>
      </c>
      <c r="L20" s="4">
        <f t="shared" si="19"/>
        <v>1008045.3400000001</v>
      </c>
      <c r="M20" s="4">
        <f>M47+M73+M78</f>
        <v>9400000</v>
      </c>
      <c r="N20" s="4">
        <f t="shared" ref="N20:P20" si="20">N47+N73+N78</f>
        <v>1200000</v>
      </c>
      <c r="O20" s="4">
        <f t="shared" si="20"/>
        <v>1200000</v>
      </c>
      <c r="P20" s="4">
        <f t="shared" si="20"/>
        <v>1200000</v>
      </c>
      <c r="Q20" s="4">
        <f t="shared" si="19"/>
        <v>1200000</v>
      </c>
      <c r="T20" s="56"/>
      <c r="U20" s="57"/>
    </row>
    <row r="21" spans="1:21" s="21" customFormat="1" ht="46.5" customHeight="1" x14ac:dyDescent="0.65">
      <c r="A21" s="63"/>
      <c r="B21" s="63"/>
      <c r="C21" s="46" t="s">
        <v>6</v>
      </c>
      <c r="D21" s="4">
        <f t="shared" si="17"/>
        <v>142091425.59</v>
      </c>
      <c r="E21" s="4">
        <f t="shared" ref="E21:F21" si="21">E26</f>
        <v>12023605.469999999</v>
      </c>
      <c r="F21" s="4">
        <f t="shared" si="21"/>
        <v>10194383.220000001</v>
      </c>
      <c r="G21" s="4">
        <f>G26</f>
        <v>16275463.82</v>
      </c>
      <c r="H21" s="4">
        <f>H48+H79</f>
        <v>30652664.109999999</v>
      </c>
      <c r="I21" s="4">
        <f t="shared" ref="I21" si="22">I48</f>
        <v>8092062.3700000001</v>
      </c>
      <c r="J21" s="4">
        <f>J48+J79</f>
        <v>18157043.59</v>
      </c>
      <c r="K21" s="4">
        <f>K48+K79</f>
        <v>45384177.410000004</v>
      </c>
      <c r="L21" s="4">
        <f t="shared" ref="L21:Q21" si="23">L48</f>
        <v>1312025.6000000001</v>
      </c>
      <c r="M21" s="4">
        <f t="shared" ref="M21:P21" si="24">M48</f>
        <v>0</v>
      </c>
      <c r="N21" s="4">
        <f t="shared" si="24"/>
        <v>0</v>
      </c>
      <c r="O21" s="4">
        <f t="shared" si="24"/>
        <v>0</v>
      </c>
      <c r="P21" s="4">
        <f t="shared" si="24"/>
        <v>0</v>
      </c>
      <c r="Q21" s="4">
        <f t="shared" si="23"/>
        <v>0</v>
      </c>
      <c r="T21" s="56"/>
      <c r="U21" s="57"/>
    </row>
    <row r="22" spans="1:21" s="21" customFormat="1" ht="49.5" customHeight="1" x14ac:dyDescent="0.65">
      <c r="A22" s="63"/>
      <c r="B22" s="63"/>
      <c r="C22" s="46" t="s">
        <v>9</v>
      </c>
      <c r="D22" s="4">
        <f t="shared" si="17"/>
        <v>574520450.53999996</v>
      </c>
      <c r="E22" s="4">
        <f t="shared" ref="E22:F22" si="25">E27</f>
        <v>30542921.75</v>
      </c>
      <c r="F22" s="4">
        <f t="shared" si="25"/>
        <v>46514564.75</v>
      </c>
      <c r="G22" s="4">
        <f>G27</f>
        <v>68661401.230000004</v>
      </c>
      <c r="H22" s="4">
        <f>H49</f>
        <v>115262405.98</v>
      </c>
      <c r="I22" s="4">
        <f>I57+I61</f>
        <v>31741337.629999999</v>
      </c>
      <c r="J22" s="4">
        <f>J57+J61+J68</f>
        <v>125843662.14</v>
      </c>
      <c r="K22" s="4">
        <f>K53+K64+K68+K72</f>
        <v>131025682.66</v>
      </c>
      <c r="L22" s="4">
        <f t="shared" ref="L22:Q22" si="26">L53+L64+L68+L72</f>
        <v>24928474.399999999</v>
      </c>
      <c r="M22" s="4">
        <f t="shared" ref="M22:P22" si="27">M53+M64+M68+M72</f>
        <v>0</v>
      </c>
      <c r="N22" s="4">
        <f t="shared" si="27"/>
        <v>0</v>
      </c>
      <c r="O22" s="4">
        <f t="shared" si="27"/>
        <v>0</v>
      </c>
      <c r="P22" s="4">
        <f t="shared" si="27"/>
        <v>0</v>
      </c>
      <c r="Q22" s="4">
        <f t="shared" si="26"/>
        <v>0</v>
      </c>
      <c r="T22" s="56"/>
      <c r="U22" s="57"/>
    </row>
    <row r="23" spans="1:21" s="21" customFormat="1" ht="49.5" customHeight="1" x14ac:dyDescent="0.65">
      <c r="A23" s="64"/>
      <c r="B23" s="64"/>
      <c r="C23" s="46" t="s">
        <v>17</v>
      </c>
      <c r="D23" s="4">
        <f t="shared" si="17"/>
        <v>2384721.9</v>
      </c>
      <c r="E23" s="4">
        <f t="shared" ref="E23:F23" si="28">E28</f>
        <v>0</v>
      </c>
      <c r="F23" s="4">
        <f t="shared" si="28"/>
        <v>2384721.9</v>
      </c>
      <c r="G23" s="4">
        <f>G28</f>
        <v>0</v>
      </c>
      <c r="H23" s="4">
        <v>0</v>
      </c>
      <c r="I23" s="20">
        <v>0</v>
      </c>
      <c r="J23" s="20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T23" s="56"/>
      <c r="U23" s="57"/>
    </row>
    <row r="24" spans="1:21" s="21" customFormat="1" ht="32.25" customHeight="1" x14ac:dyDescent="0.65">
      <c r="A24" s="62" t="s">
        <v>69</v>
      </c>
      <c r="B24" s="69" t="s">
        <v>23</v>
      </c>
      <c r="C24" s="46" t="s">
        <v>5</v>
      </c>
      <c r="D24" s="4">
        <f>SUM(E24:Q24)</f>
        <v>194849566.42000002</v>
      </c>
      <c r="E24" s="8">
        <f>SUM(E25:E28)</f>
        <v>43902538.939999998</v>
      </c>
      <c r="F24" s="8">
        <f>SUM(F25:F28)</f>
        <v>64045216.059999995</v>
      </c>
      <c r="G24" s="8">
        <f>SUM(G25:G27)</f>
        <v>86901811.420000002</v>
      </c>
      <c r="H24" s="8">
        <f>SUM(H25:H27)</f>
        <v>0</v>
      </c>
      <c r="I24" s="8">
        <f>SUM(I25:I27)</f>
        <v>0</v>
      </c>
      <c r="J24" s="8">
        <f t="shared" ref="J24:K24" si="29">SUM(J25:J27)</f>
        <v>0</v>
      </c>
      <c r="K24" s="8">
        <f t="shared" si="29"/>
        <v>0</v>
      </c>
      <c r="L24" s="8">
        <f t="shared" ref="L24:Q24" si="30">SUM(L25:L27)</f>
        <v>0</v>
      </c>
      <c r="M24" s="8">
        <f t="shared" ref="M24:P24" si="31">SUM(M25:M27)</f>
        <v>0</v>
      </c>
      <c r="N24" s="8">
        <f t="shared" si="31"/>
        <v>0</v>
      </c>
      <c r="O24" s="8">
        <f t="shared" si="31"/>
        <v>0</v>
      </c>
      <c r="P24" s="8">
        <f t="shared" si="31"/>
        <v>0</v>
      </c>
      <c r="Q24" s="8">
        <f t="shared" si="30"/>
        <v>0</v>
      </c>
      <c r="T24" s="56"/>
      <c r="U24" s="57"/>
    </row>
    <row r="25" spans="1:21" s="21" customFormat="1" ht="32.25" customHeight="1" x14ac:dyDescent="0.65">
      <c r="A25" s="63"/>
      <c r="B25" s="70"/>
      <c r="C25" s="46" t="s">
        <v>10</v>
      </c>
      <c r="D25" s="4">
        <f t="shared" ref="D25:D28" si="32">SUM(E25:Q25)</f>
        <v>8252504.2800000003</v>
      </c>
      <c r="E25" s="8">
        <f>E30+E34</f>
        <v>1336011.72</v>
      </c>
      <c r="F25" s="8">
        <f t="shared" ref="F25:F27" si="33">F30+F34</f>
        <v>4951546.1900000004</v>
      </c>
      <c r="G25" s="8">
        <f>G30+G34+G41+G44</f>
        <v>1964946.37</v>
      </c>
      <c r="H25" s="8">
        <f t="shared" ref="H25:Q25" si="34">H30+H34+H41+H44</f>
        <v>0</v>
      </c>
      <c r="I25" s="8">
        <f t="shared" si="34"/>
        <v>0</v>
      </c>
      <c r="J25" s="8">
        <f t="shared" si="34"/>
        <v>0</v>
      </c>
      <c r="K25" s="8">
        <f>K30+K34+K41+K44</f>
        <v>0</v>
      </c>
      <c r="L25" s="8">
        <f t="shared" si="34"/>
        <v>0</v>
      </c>
      <c r="M25" s="8">
        <f t="shared" ref="M25:P25" si="35">M30+M34+M41+M44</f>
        <v>0</v>
      </c>
      <c r="N25" s="8">
        <f t="shared" si="35"/>
        <v>0</v>
      </c>
      <c r="O25" s="8">
        <f t="shared" si="35"/>
        <v>0</v>
      </c>
      <c r="P25" s="8">
        <f t="shared" si="35"/>
        <v>0</v>
      </c>
      <c r="Q25" s="8">
        <f t="shared" si="34"/>
        <v>0</v>
      </c>
      <c r="T25" s="56"/>
      <c r="U25" s="57"/>
    </row>
    <row r="26" spans="1:21" s="21" customFormat="1" ht="45.75" customHeight="1" x14ac:dyDescent="0.65">
      <c r="A26" s="63"/>
      <c r="B26" s="70"/>
      <c r="C26" s="46" t="s">
        <v>6</v>
      </c>
      <c r="D26" s="4">
        <f t="shared" si="32"/>
        <v>38493452.509999998</v>
      </c>
      <c r="E26" s="8">
        <f>E31+E35</f>
        <v>12023605.469999999</v>
      </c>
      <c r="F26" s="8">
        <f t="shared" si="33"/>
        <v>10194383.220000001</v>
      </c>
      <c r="G26" s="8">
        <f t="shared" ref="G26:Q26" si="36">G31+G35+G42</f>
        <v>16275463.82</v>
      </c>
      <c r="H26" s="8">
        <f t="shared" si="36"/>
        <v>0</v>
      </c>
      <c r="I26" s="8">
        <f t="shared" si="36"/>
        <v>0</v>
      </c>
      <c r="J26" s="8">
        <f t="shared" si="36"/>
        <v>0</v>
      </c>
      <c r="K26" s="8">
        <f t="shared" si="36"/>
        <v>0</v>
      </c>
      <c r="L26" s="8">
        <f t="shared" ref="L26:P26" si="37">L31+L35+L42</f>
        <v>0</v>
      </c>
      <c r="M26" s="8">
        <f t="shared" si="37"/>
        <v>0</v>
      </c>
      <c r="N26" s="8">
        <f t="shared" si="37"/>
        <v>0</v>
      </c>
      <c r="O26" s="8">
        <f t="shared" si="37"/>
        <v>0</v>
      </c>
      <c r="P26" s="8">
        <f t="shared" si="37"/>
        <v>0</v>
      </c>
      <c r="Q26" s="8">
        <f t="shared" si="36"/>
        <v>0</v>
      </c>
      <c r="T26" s="56"/>
      <c r="U26" s="57"/>
    </row>
    <row r="27" spans="1:21" s="21" customFormat="1" ht="45.75" customHeight="1" x14ac:dyDescent="0.65">
      <c r="A27" s="63"/>
      <c r="B27" s="70"/>
      <c r="C27" s="46" t="s">
        <v>9</v>
      </c>
      <c r="D27" s="4">
        <f t="shared" si="32"/>
        <v>145718887.73000002</v>
      </c>
      <c r="E27" s="8">
        <f>E32+E36</f>
        <v>30542921.75</v>
      </c>
      <c r="F27" s="8">
        <f t="shared" si="33"/>
        <v>46514564.75</v>
      </c>
      <c r="G27" s="8">
        <f>G32+G36+G43</f>
        <v>68661401.230000004</v>
      </c>
      <c r="H27" s="8">
        <f>H32+H36+H43</f>
        <v>0</v>
      </c>
      <c r="I27" s="8">
        <f t="shared" ref="I27:K27" si="38">I32+I36+I43</f>
        <v>0</v>
      </c>
      <c r="J27" s="8">
        <f t="shared" si="38"/>
        <v>0</v>
      </c>
      <c r="K27" s="8">
        <f t="shared" si="38"/>
        <v>0</v>
      </c>
      <c r="L27" s="8">
        <f t="shared" ref="L27:Q27" si="39">L32+L36+L43</f>
        <v>0</v>
      </c>
      <c r="M27" s="8">
        <f t="shared" ref="M27:P27" si="40">M32+M36+M43</f>
        <v>0</v>
      </c>
      <c r="N27" s="8">
        <f t="shared" si="40"/>
        <v>0</v>
      </c>
      <c r="O27" s="8">
        <f t="shared" si="40"/>
        <v>0</v>
      </c>
      <c r="P27" s="8">
        <f t="shared" si="40"/>
        <v>0</v>
      </c>
      <c r="Q27" s="8">
        <f t="shared" si="39"/>
        <v>0</v>
      </c>
      <c r="T27" s="56"/>
      <c r="U27" s="57"/>
    </row>
    <row r="28" spans="1:21" s="21" customFormat="1" ht="45.75" customHeight="1" x14ac:dyDescent="0.65">
      <c r="A28" s="78"/>
      <c r="B28" s="71"/>
      <c r="C28" s="46" t="s">
        <v>17</v>
      </c>
      <c r="D28" s="4">
        <f t="shared" si="32"/>
        <v>2384721.9</v>
      </c>
      <c r="E28" s="4">
        <v>0</v>
      </c>
      <c r="F28" s="4">
        <v>2384721.9</v>
      </c>
      <c r="G28" s="4">
        <v>0</v>
      </c>
      <c r="H28" s="4">
        <v>0</v>
      </c>
      <c r="I28" s="20">
        <v>0</v>
      </c>
      <c r="J28" s="20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T28" s="56"/>
      <c r="U28" s="57"/>
    </row>
    <row r="29" spans="1:21" ht="33.75" customHeight="1" x14ac:dyDescent="0.65">
      <c r="A29" s="72" t="s">
        <v>25</v>
      </c>
      <c r="B29" s="72" t="s">
        <v>23</v>
      </c>
      <c r="C29" s="43" t="s">
        <v>5</v>
      </c>
      <c r="D29" s="3">
        <f>SUM(E29:Q29)</f>
        <v>93517766.700000003</v>
      </c>
      <c r="E29" s="2">
        <f>SUM(E30:E32)</f>
        <v>25995670.82</v>
      </c>
      <c r="F29" s="2">
        <f t="shared" ref="F29:H29" si="41">SUM(F30:F32)</f>
        <v>39817981.609999999</v>
      </c>
      <c r="G29" s="2">
        <f t="shared" si="41"/>
        <v>27704114.27</v>
      </c>
      <c r="H29" s="2">
        <f t="shared" si="41"/>
        <v>0</v>
      </c>
      <c r="I29" s="22">
        <f>SUM(I30:I32)</f>
        <v>0</v>
      </c>
      <c r="J29" s="22">
        <f t="shared" ref="J29:K29" si="42">SUM(J30:J32)</f>
        <v>0</v>
      </c>
      <c r="K29" s="2">
        <f t="shared" si="42"/>
        <v>0</v>
      </c>
      <c r="L29" s="2">
        <f t="shared" ref="L29:Q29" si="43">SUM(L30:L32)</f>
        <v>0</v>
      </c>
      <c r="M29" s="2">
        <f t="shared" ref="M29:P29" si="44">SUM(M30:M32)</f>
        <v>0</v>
      </c>
      <c r="N29" s="2">
        <f t="shared" si="44"/>
        <v>0</v>
      </c>
      <c r="O29" s="2">
        <f t="shared" si="44"/>
        <v>0</v>
      </c>
      <c r="P29" s="2">
        <f t="shared" si="44"/>
        <v>0</v>
      </c>
      <c r="Q29" s="2">
        <f t="shared" si="43"/>
        <v>0</v>
      </c>
    </row>
    <row r="30" spans="1:21" ht="33.75" customHeight="1" x14ac:dyDescent="0.65">
      <c r="A30" s="72"/>
      <c r="B30" s="72"/>
      <c r="C30" s="43" t="s">
        <v>10</v>
      </c>
      <c r="D30" s="3">
        <f t="shared" ref="D30:D37" si="45">SUM(E30:Q30)</f>
        <v>4546046</v>
      </c>
      <c r="E30" s="2">
        <v>791082.23</v>
      </c>
      <c r="F30" s="2">
        <v>3150564.1</v>
      </c>
      <c r="G30" s="2">
        <v>604399.67000000004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</row>
    <row r="31" spans="1:21" ht="33.75" customHeight="1" x14ac:dyDescent="0.65">
      <c r="A31" s="72"/>
      <c r="B31" s="72"/>
      <c r="C31" s="43" t="s">
        <v>6</v>
      </c>
      <c r="D31" s="3">
        <f t="shared" si="45"/>
        <v>18858255.43</v>
      </c>
      <c r="E31" s="2">
        <v>7119444.0499999998</v>
      </c>
      <c r="F31" s="2">
        <v>6591582.4400000004</v>
      </c>
      <c r="G31" s="2">
        <v>5147228.9400000004</v>
      </c>
      <c r="H31" s="2">
        <v>0</v>
      </c>
      <c r="I31" s="22">
        <v>0</v>
      </c>
      <c r="J31" s="2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</row>
    <row r="32" spans="1:21" ht="45.75" customHeight="1" x14ac:dyDescent="0.65">
      <c r="A32" s="72"/>
      <c r="B32" s="72"/>
      <c r="C32" s="43" t="s">
        <v>9</v>
      </c>
      <c r="D32" s="3">
        <f t="shared" si="45"/>
        <v>70113465.269999996</v>
      </c>
      <c r="E32" s="3">
        <v>18085144.539999999</v>
      </c>
      <c r="F32" s="3">
        <v>30075835.07</v>
      </c>
      <c r="G32" s="3">
        <v>21952485.66</v>
      </c>
      <c r="H32" s="3">
        <v>0</v>
      </c>
      <c r="I32" s="1">
        <v>0</v>
      </c>
      <c r="J32" s="1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</row>
    <row r="33" spans="1:17" ht="32.25" customHeight="1" x14ac:dyDescent="0.65">
      <c r="A33" s="73" t="s">
        <v>26</v>
      </c>
      <c r="B33" s="73" t="s">
        <v>23</v>
      </c>
      <c r="C33" s="43" t="s">
        <v>5</v>
      </c>
      <c r="D33" s="3">
        <f t="shared" si="45"/>
        <v>61087282.939999998</v>
      </c>
      <c r="E33" s="2">
        <f t="shared" ref="E33:J33" si="46">SUM(E34:E37)</f>
        <v>17906868.120000001</v>
      </c>
      <c r="F33" s="2">
        <f t="shared" si="46"/>
        <v>24227234.449999999</v>
      </c>
      <c r="G33" s="2">
        <f>SUM(G34:G37)</f>
        <v>18953180.370000001</v>
      </c>
      <c r="H33" s="2">
        <f t="shared" si="46"/>
        <v>0</v>
      </c>
      <c r="I33" s="2">
        <f t="shared" si="46"/>
        <v>0</v>
      </c>
      <c r="J33" s="2">
        <f t="shared" si="46"/>
        <v>0</v>
      </c>
      <c r="K33" s="2">
        <f>SUM(K34:K37)</f>
        <v>0</v>
      </c>
      <c r="L33" s="2">
        <f>SUM(L34:L37)</f>
        <v>0</v>
      </c>
      <c r="M33" s="2">
        <f>SUM(M34:M37)</f>
        <v>0</v>
      </c>
      <c r="N33" s="2">
        <f t="shared" ref="N33:P33" si="47">SUM(N34:N37)</f>
        <v>0</v>
      </c>
      <c r="O33" s="2">
        <f t="shared" si="47"/>
        <v>0</v>
      </c>
      <c r="P33" s="2">
        <f t="shared" si="47"/>
        <v>0</v>
      </c>
      <c r="Q33" s="2">
        <f>SUM(Q34:Q37)</f>
        <v>0</v>
      </c>
    </row>
    <row r="34" spans="1:17" ht="32.25" customHeight="1" x14ac:dyDescent="0.65">
      <c r="A34" s="74"/>
      <c r="B34" s="74"/>
      <c r="C34" s="43" t="s">
        <v>10</v>
      </c>
      <c r="D34" s="3">
        <f t="shared" si="45"/>
        <v>2721406.49</v>
      </c>
      <c r="E34" s="2">
        <v>544929.49</v>
      </c>
      <c r="F34" s="2">
        <v>1800982.09</v>
      </c>
      <c r="G34" s="2">
        <v>375494.91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</row>
    <row r="35" spans="1:17" ht="32.25" customHeight="1" x14ac:dyDescent="0.65">
      <c r="A35" s="74"/>
      <c r="B35" s="74"/>
      <c r="C35" s="43" t="s">
        <v>6</v>
      </c>
      <c r="D35" s="3">
        <f t="shared" si="45"/>
        <v>12081091.139999999</v>
      </c>
      <c r="E35" s="2">
        <v>4904161.42</v>
      </c>
      <c r="F35" s="2">
        <v>3602800.78</v>
      </c>
      <c r="G35" s="2">
        <v>3574128.94</v>
      </c>
      <c r="H35" s="2">
        <v>0</v>
      </c>
      <c r="I35" s="22">
        <v>0</v>
      </c>
      <c r="J35" s="2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</row>
    <row r="36" spans="1:17" ht="47.25" customHeight="1" x14ac:dyDescent="0.65">
      <c r="A36" s="74"/>
      <c r="B36" s="74"/>
      <c r="C36" s="43" t="s">
        <v>9</v>
      </c>
      <c r="D36" s="3">
        <f t="shared" si="45"/>
        <v>43900063.409999996</v>
      </c>
      <c r="E36" s="3">
        <v>12457777.210000001</v>
      </c>
      <c r="F36" s="3">
        <v>16438729.68</v>
      </c>
      <c r="G36" s="3">
        <v>15003556.52</v>
      </c>
      <c r="H36" s="3">
        <v>0</v>
      </c>
      <c r="I36" s="1">
        <v>0</v>
      </c>
      <c r="J36" s="1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</row>
    <row r="37" spans="1:17" ht="38.25" customHeight="1" x14ac:dyDescent="0.65">
      <c r="A37" s="64"/>
      <c r="B37" s="64"/>
      <c r="C37" s="43" t="s">
        <v>17</v>
      </c>
      <c r="D37" s="3">
        <f t="shared" si="45"/>
        <v>2384721.9</v>
      </c>
      <c r="E37" s="3">
        <v>0</v>
      </c>
      <c r="F37" s="3">
        <v>2384721.9</v>
      </c>
      <c r="G37" s="3">
        <v>0</v>
      </c>
      <c r="H37" s="3">
        <v>0</v>
      </c>
      <c r="I37" s="1">
        <v>0</v>
      </c>
      <c r="J37" s="1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</row>
    <row r="38" spans="1:17" ht="296.25" customHeight="1" x14ac:dyDescent="0.65">
      <c r="A38" s="44" t="s">
        <v>34</v>
      </c>
      <c r="B38" s="44" t="s">
        <v>23</v>
      </c>
      <c r="C38" s="43" t="s">
        <v>10</v>
      </c>
      <c r="D38" s="9" t="s">
        <v>16</v>
      </c>
      <c r="E38" s="9" t="s">
        <v>16</v>
      </c>
      <c r="F38" s="9" t="s">
        <v>16</v>
      </c>
      <c r="G38" s="9" t="s">
        <v>16</v>
      </c>
      <c r="H38" s="9" t="s">
        <v>39</v>
      </c>
      <c r="I38" s="9" t="s">
        <v>39</v>
      </c>
      <c r="J38" s="9" t="s">
        <v>39</v>
      </c>
      <c r="K38" s="9" t="s">
        <v>39</v>
      </c>
      <c r="L38" s="9" t="s">
        <v>39</v>
      </c>
      <c r="M38" s="9" t="s">
        <v>39</v>
      </c>
      <c r="N38" s="9" t="s">
        <v>39</v>
      </c>
      <c r="O38" s="9" t="s">
        <v>39</v>
      </c>
      <c r="P38" s="9" t="s">
        <v>39</v>
      </c>
      <c r="Q38" s="9" t="s">
        <v>39</v>
      </c>
    </row>
    <row r="39" spans="1:17" ht="203.25" customHeight="1" x14ac:dyDescent="0.65">
      <c r="A39" s="44" t="s">
        <v>35</v>
      </c>
      <c r="B39" s="44" t="s">
        <v>19</v>
      </c>
      <c r="C39" s="43" t="s">
        <v>10</v>
      </c>
      <c r="D39" s="10" t="s">
        <v>15</v>
      </c>
      <c r="E39" s="10" t="s">
        <v>15</v>
      </c>
      <c r="F39" s="10" t="s">
        <v>15</v>
      </c>
      <c r="G39" s="10" t="s">
        <v>15</v>
      </c>
      <c r="H39" s="10" t="s">
        <v>39</v>
      </c>
      <c r="I39" s="10" t="s">
        <v>39</v>
      </c>
      <c r="J39" s="10" t="s">
        <v>39</v>
      </c>
      <c r="K39" s="10" t="s">
        <v>39</v>
      </c>
      <c r="L39" s="10" t="s">
        <v>39</v>
      </c>
      <c r="M39" s="10" t="s">
        <v>39</v>
      </c>
      <c r="N39" s="10" t="s">
        <v>39</v>
      </c>
      <c r="O39" s="10" t="s">
        <v>39</v>
      </c>
      <c r="P39" s="10" t="s">
        <v>39</v>
      </c>
      <c r="Q39" s="10" t="s">
        <v>39</v>
      </c>
    </row>
    <row r="40" spans="1:17" ht="47.25" customHeight="1" x14ac:dyDescent="0.65">
      <c r="A40" s="60" t="s">
        <v>36</v>
      </c>
      <c r="B40" s="76" t="s">
        <v>23</v>
      </c>
      <c r="C40" s="43" t="s">
        <v>5</v>
      </c>
      <c r="D40" s="2">
        <f>SUM(E40:Q40)</f>
        <v>40090316.780000001</v>
      </c>
      <c r="E40" s="2">
        <v>0</v>
      </c>
      <c r="F40" s="2">
        <v>0</v>
      </c>
      <c r="G40" s="2">
        <f>SUM(G41:G43)</f>
        <v>40090316.780000001</v>
      </c>
      <c r="H40" s="2">
        <f>SUM(H41:H43)</f>
        <v>0</v>
      </c>
      <c r="I40" s="2">
        <f t="shared" ref="I40:K40" si="48">SUM(I41:I43)</f>
        <v>0</v>
      </c>
      <c r="J40" s="2">
        <f t="shared" si="48"/>
        <v>0</v>
      </c>
      <c r="K40" s="2">
        <f t="shared" si="48"/>
        <v>0</v>
      </c>
      <c r="L40" s="2">
        <f t="shared" ref="L40:Q40" si="49">SUM(L41:L43)</f>
        <v>0</v>
      </c>
      <c r="M40" s="2">
        <f t="shared" ref="M40:P40" si="50">SUM(M41:M43)</f>
        <v>0</v>
      </c>
      <c r="N40" s="2">
        <f t="shared" si="50"/>
        <v>0</v>
      </c>
      <c r="O40" s="2">
        <f t="shared" si="50"/>
        <v>0</v>
      </c>
      <c r="P40" s="2">
        <f t="shared" si="50"/>
        <v>0</v>
      </c>
      <c r="Q40" s="2">
        <f t="shared" si="49"/>
        <v>0</v>
      </c>
    </row>
    <row r="41" spans="1:17" ht="47.25" customHeight="1" x14ac:dyDescent="0.65">
      <c r="A41" s="75"/>
      <c r="B41" s="61"/>
      <c r="C41" s="43" t="s">
        <v>10</v>
      </c>
      <c r="D41" s="2">
        <f t="shared" ref="D41:D45" si="51">SUM(E41:Q41)</f>
        <v>830851.79</v>
      </c>
      <c r="E41" s="2">
        <v>0</v>
      </c>
      <c r="F41" s="2">
        <v>0</v>
      </c>
      <c r="G41" s="2">
        <v>830851.79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</row>
    <row r="42" spans="1:17" ht="47.25" customHeight="1" x14ac:dyDescent="0.65">
      <c r="A42" s="75"/>
      <c r="B42" s="61"/>
      <c r="C42" s="43" t="s">
        <v>6</v>
      </c>
      <c r="D42" s="2">
        <f t="shared" si="51"/>
        <v>7554105.9400000004</v>
      </c>
      <c r="E42" s="2">
        <v>0</v>
      </c>
      <c r="F42" s="2">
        <v>0</v>
      </c>
      <c r="G42" s="2">
        <v>7554105.9400000004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</row>
    <row r="43" spans="1:17" ht="47.25" customHeight="1" x14ac:dyDescent="0.65">
      <c r="A43" s="75"/>
      <c r="B43" s="61"/>
      <c r="C43" s="43" t="s">
        <v>9</v>
      </c>
      <c r="D43" s="2">
        <f t="shared" si="51"/>
        <v>31705359.050000001</v>
      </c>
      <c r="E43" s="2">
        <v>0</v>
      </c>
      <c r="F43" s="2">
        <v>0</v>
      </c>
      <c r="G43" s="2">
        <v>31705359.050000001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</row>
    <row r="44" spans="1:17" ht="198" customHeight="1" x14ac:dyDescent="0.65">
      <c r="A44" s="42" t="s">
        <v>37</v>
      </c>
      <c r="B44" s="45" t="s">
        <v>23</v>
      </c>
      <c r="C44" s="43" t="s">
        <v>10</v>
      </c>
      <c r="D44" s="2">
        <f t="shared" si="51"/>
        <v>154200</v>
      </c>
      <c r="E44" s="2">
        <v>0</v>
      </c>
      <c r="F44" s="2">
        <v>0</v>
      </c>
      <c r="G44" s="2">
        <f t="shared" ref="G44:Q44" si="52">G45</f>
        <v>154200</v>
      </c>
      <c r="H44" s="2">
        <f t="shared" si="52"/>
        <v>0</v>
      </c>
      <c r="I44" s="2">
        <f t="shared" si="52"/>
        <v>0</v>
      </c>
      <c r="J44" s="2">
        <f t="shared" si="52"/>
        <v>0</v>
      </c>
      <c r="K44" s="2">
        <f t="shared" si="52"/>
        <v>0</v>
      </c>
      <c r="L44" s="2">
        <f t="shared" si="52"/>
        <v>0</v>
      </c>
      <c r="M44" s="2">
        <f t="shared" si="52"/>
        <v>0</v>
      </c>
      <c r="N44" s="2">
        <f t="shared" si="52"/>
        <v>0</v>
      </c>
      <c r="O44" s="2">
        <f t="shared" si="52"/>
        <v>0</v>
      </c>
      <c r="P44" s="2">
        <f t="shared" si="52"/>
        <v>0</v>
      </c>
      <c r="Q44" s="2">
        <f t="shared" si="52"/>
        <v>0</v>
      </c>
    </row>
    <row r="45" spans="1:17" ht="130.5" customHeight="1" x14ac:dyDescent="0.65">
      <c r="A45" s="42" t="s">
        <v>38</v>
      </c>
      <c r="B45" s="49" t="s">
        <v>23</v>
      </c>
      <c r="C45" s="43" t="s">
        <v>10</v>
      </c>
      <c r="D45" s="2">
        <f t="shared" si="51"/>
        <v>154200</v>
      </c>
      <c r="E45" s="2">
        <v>0</v>
      </c>
      <c r="F45" s="2">
        <v>0</v>
      </c>
      <c r="G45" s="2">
        <v>154200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</row>
    <row r="46" spans="1:17" ht="44.25" customHeight="1" x14ac:dyDescent="0.65">
      <c r="A46" s="77" t="s">
        <v>68</v>
      </c>
      <c r="B46" s="77" t="s">
        <v>23</v>
      </c>
      <c r="C46" s="46" t="s">
        <v>5</v>
      </c>
      <c r="D46" s="4">
        <f>SUM(E46:Q46)</f>
        <v>545633121.75999999</v>
      </c>
      <c r="E46" s="8">
        <f t="shared" ref="E46:J46" si="53">SUM(E47:E49)</f>
        <v>0</v>
      </c>
      <c r="F46" s="8">
        <f t="shared" si="53"/>
        <v>0</v>
      </c>
      <c r="G46" s="8">
        <f t="shared" si="53"/>
        <v>0</v>
      </c>
      <c r="H46" s="8">
        <f t="shared" si="53"/>
        <v>143799391.02000001</v>
      </c>
      <c r="I46" s="8">
        <f t="shared" si="53"/>
        <v>40732600</v>
      </c>
      <c r="J46" s="8">
        <f t="shared" si="53"/>
        <v>150377585.40000001</v>
      </c>
      <c r="K46" s="8">
        <f>SUM(K47:K49)</f>
        <v>177475000</v>
      </c>
      <c r="L46" s="8">
        <f t="shared" ref="L46:Q46" si="54">SUM(L47:L49)</f>
        <v>27248545.34</v>
      </c>
      <c r="M46" s="8">
        <f t="shared" ref="M46:P46" si="55">SUM(M47:M49)</f>
        <v>1200000</v>
      </c>
      <c r="N46" s="8">
        <f t="shared" si="55"/>
        <v>1200000</v>
      </c>
      <c r="O46" s="8">
        <f t="shared" si="55"/>
        <v>1200000</v>
      </c>
      <c r="P46" s="8">
        <f t="shared" si="55"/>
        <v>1200000</v>
      </c>
      <c r="Q46" s="8">
        <f t="shared" si="54"/>
        <v>1200000</v>
      </c>
    </row>
    <row r="47" spans="1:17" ht="44.25" customHeight="1" x14ac:dyDescent="0.65">
      <c r="A47" s="77"/>
      <c r="B47" s="77"/>
      <c r="C47" s="46" t="s">
        <v>10</v>
      </c>
      <c r="D47" s="4">
        <f t="shared" ref="D47:D49" si="56">SUM(E47:Q47)</f>
        <v>30075421.760000002</v>
      </c>
      <c r="E47" s="8">
        <f>E55+E59</f>
        <v>0</v>
      </c>
      <c r="F47" s="8">
        <f t="shared" ref="F47" si="57">F55+F59</f>
        <v>0</v>
      </c>
      <c r="G47" s="8">
        <f>G55+G59+G78</f>
        <v>0</v>
      </c>
      <c r="H47" s="8">
        <f>H51</f>
        <v>975791.02</v>
      </c>
      <c r="I47" s="8">
        <f>I55+I59</f>
        <v>899200</v>
      </c>
      <c r="J47" s="8">
        <f>J55+J59+J66+J70</f>
        <v>15575285.4</v>
      </c>
      <c r="K47" s="8">
        <f>K51+K66+K70</f>
        <v>5617100</v>
      </c>
      <c r="L47" s="8">
        <f t="shared" ref="L47:Q47" si="58">L55+L59+L66+L70</f>
        <v>1008045.3400000001</v>
      </c>
      <c r="M47" s="8">
        <f t="shared" ref="M47:P47" si="59">M55+M59+M66+M70</f>
        <v>1200000</v>
      </c>
      <c r="N47" s="8">
        <f t="shared" si="59"/>
        <v>1200000</v>
      </c>
      <c r="O47" s="8">
        <f t="shared" si="59"/>
        <v>1200000</v>
      </c>
      <c r="P47" s="8">
        <f t="shared" si="59"/>
        <v>1200000</v>
      </c>
      <c r="Q47" s="8">
        <f t="shared" si="58"/>
        <v>1200000</v>
      </c>
    </row>
    <row r="48" spans="1:17" ht="44.25" customHeight="1" x14ac:dyDescent="0.65">
      <c r="A48" s="77"/>
      <c r="B48" s="77"/>
      <c r="C48" s="46" t="s">
        <v>6</v>
      </c>
      <c r="D48" s="4">
        <f t="shared" si="56"/>
        <v>86756137.189999998</v>
      </c>
      <c r="E48" s="8">
        <f>E56+E60</f>
        <v>0</v>
      </c>
      <c r="F48" s="8">
        <f t="shared" ref="F48" si="60">F56+F60</f>
        <v>0</v>
      </c>
      <c r="G48" s="8">
        <f>G56+G60</f>
        <v>0</v>
      </c>
      <c r="H48" s="8">
        <f>H52+H63</f>
        <v>27561194.02</v>
      </c>
      <c r="I48" s="8">
        <f>I56+I60+I85</f>
        <v>8092062.3700000001</v>
      </c>
      <c r="J48" s="8">
        <f>J56+J60+J85+J67</f>
        <v>8958637.8599999994</v>
      </c>
      <c r="K48" s="8">
        <f>K52+K63+K67+K71</f>
        <v>40832217.340000004</v>
      </c>
      <c r="L48" s="8">
        <f>L52+L63+L67+L71</f>
        <v>1312025.6000000001</v>
      </c>
      <c r="M48" s="8">
        <f t="shared" ref="M48:P48" si="61">M52+M63+M67+M71</f>
        <v>0</v>
      </c>
      <c r="N48" s="8">
        <f t="shared" si="61"/>
        <v>0</v>
      </c>
      <c r="O48" s="8">
        <f t="shared" si="61"/>
        <v>0</v>
      </c>
      <c r="P48" s="8">
        <f t="shared" si="61"/>
        <v>0</v>
      </c>
      <c r="Q48" s="8">
        <f t="shared" ref="Q48" si="62">Q52+Q63+Q67+Q71</f>
        <v>0</v>
      </c>
    </row>
    <row r="49" spans="1:21" s="16" customFormat="1" ht="44.25" customHeight="1" x14ac:dyDescent="0.65">
      <c r="A49" s="77"/>
      <c r="B49" s="77"/>
      <c r="C49" s="46" t="s">
        <v>9</v>
      </c>
      <c r="D49" s="4">
        <f t="shared" si="56"/>
        <v>428801562.80999994</v>
      </c>
      <c r="E49" s="8">
        <f>E57+E61</f>
        <v>0</v>
      </c>
      <c r="F49" s="8">
        <f t="shared" ref="F49" si="63">F57+F61</f>
        <v>0</v>
      </c>
      <c r="G49" s="8">
        <f>G57+G61</f>
        <v>0</v>
      </c>
      <c r="H49" s="8">
        <f>H53+H64</f>
        <v>115262405.98</v>
      </c>
      <c r="I49" s="8">
        <f t="shared" ref="I49" si="64">I53+I64</f>
        <v>31741337.629999999</v>
      </c>
      <c r="J49" s="8">
        <f>J53+J64+J68</f>
        <v>125843662.14</v>
      </c>
      <c r="K49" s="8">
        <f>K53+K68+K72</f>
        <v>131025682.66</v>
      </c>
      <c r="L49" s="8">
        <f>L53+L68+L72</f>
        <v>24928474.399999999</v>
      </c>
      <c r="M49" s="8">
        <f t="shared" ref="M49:P49" si="65">M57+M61+M68+M72</f>
        <v>0</v>
      </c>
      <c r="N49" s="8">
        <f t="shared" si="65"/>
        <v>0</v>
      </c>
      <c r="O49" s="8">
        <f t="shared" si="65"/>
        <v>0</v>
      </c>
      <c r="P49" s="8">
        <f t="shared" si="65"/>
        <v>0</v>
      </c>
      <c r="Q49" s="8">
        <f t="shared" ref="Q49" si="66">Q57+Q61+Q68+Q72</f>
        <v>0</v>
      </c>
      <c r="R49" s="12"/>
      <c r="T49" s="51"/>
      <c r="U49" s="52"/>
    </row>
    <row r="50" spans="1:21" s="16" customFormat="1" ht="45.75" customHeight="1" x14ac:dyDescent="0.65">
      <c r="A50" s="77" t="s">
        <v>47</v>
      </c>
      <c r="B50" s="72" t="s">
        <v>23</v>
      </c>
      <c r="C50" s="43" t="s">
        <v>5</v>
      </c>
      <c r="D50" s="3">
        <f>SUM(E50:Q50)</f>
        <v>205080517.36000001</v>
      </c>
      <c r="E50" s="2">
        <f>E51+E52+E53</f>
        <v>0</v>
      </c>
      <c r="F50" s="2">
        <f>F51+F52+F53</f>
        <v>0</v>
      </c>
      <c r="G50" s="2">
        <f t="shared" ref="G50" si="67">G51+G52+G53</f>
        <v>0</v>
      </c>
      <c r="H50" s="2">
        <f t="shared" ref="H50" si="68">H51+H52+H53</f>
        <v>46807091.020000003</v>
      </c>
      <c r="I50" s="2">
        <f t="shared" ref="I50" si="69">I51+I52+I53</f>
        <v>40732600</v>
      </c>
      <c r="J50" s="2">
        <f>J51+J52+J53</f>
        <v>41817281</v>
      </c>
      <c r="K50" s="2">
        <f>K51+K52+K53</f>
        <v>42475000</v>
      </c>
      <c r="L50" s="2">
        <f t="shared" ref="L50" si="70">L51+L52+L53</f>
        <v>27248545.34</v>
      </c>
      <c r="M50" s="2">
        <f t="shared" ref="M50:Q50" si="71">M51+M52+M53</f>
        <v>1200000</v>
      </c>
      <c r="N50" s="2">
        <f t="shared" ref="N50:P50" si="72">N51+N52+N53</f>
        <v>1200000</v>
      </c>
      <c r="O50" s="2">
        <f t="shared" si="72"/>
        <v>1200000</v>
      </c>
      <c r="P50" s="2">
        <f t="shared" si="72"/>
        <v>1200000</v>
      </c>
      <c r="Q50" s="2">
        <f t="shared" si="71"/>
        <v>1200000</v>
      </c>
      <c r="R50" s="12"/>
      <c r="T50" s="51"/>
      <c r="U50" s="52"/>
    </row>
    <row r="51" spans="1:21" s="16" customFormat="1" ht="45.75" customHeight="1" x14ac:dyDescent="0.65">
      <c r="A51" s="90"/>
      <c r="B51" s="90"/>
      <c r="C51" s="43" t="s">
        <v>10</v>
      </c>
      <c r="D51" s="3">
        <f t="shared" ref="D51:D57" si="73">SUM(E51:Q51)</f>
        <v>13015117.359999999</v>
      </c>
      <c r="E51" s="2">
        <v>0</v>
      </c>
      <c r="F51" s="2">
        <v>0</v>
      </c>
      <c r="G51" s="2">
        <v>0</v>
      </c>
      <c r="H51" s="2">
        <f>H55+H59</f>
        <v>975791.02</v>
      </c>
      <c r="I51" s="2">
        <f t="shared" ref="I51" si="74">I55+I59</f>
        <v>899200</v>
      </c>
      <c r="J51" s="2">
        <f t="shared" ref="J51:K52" si="75">J55+J59</f>
        <v>3014981</v>
      </c>
      <c r="K51" s="2">
        <f t="shared" si="75"/>
        <v>1117100</v>
      </c>
      <c r="L51" s="2">
        <f>L55+L59</f>
        <v>1008045.3400000001</v>
      </c>
      <c r="M51" s="2">
        <f t="shared" ref="M51:P53" si="76">M55+M59</f>
        <v>1200000</v>
      </c>
      <c r="N51" s="2">
        <f t="shared" si="76"/>
        <v>1200000</v>
      </c>
      <c r="O51" s="2">
        <f t="shared" si="76"/>
        <v>1200000</v>
      </c>
      <c r="P51" s="2">
        <f t="shared" si="76"/>
        <v>1200000</v>
      </c>
      <c r="Q51" s="2">
        <f t="shared" ref="Q51" si="77">Q55+Q59</f>
        <v>1200000</v>
      </c>
      <c r="R51" s="12"/>
      <c r="T51" s="51"/>
      <c r="U51" s="52"/>
    </row>
    <row r="52" spans="1:21" s="16" customFormat="1" ht="45.75" customHeight="1" x14ac:dyDescent="0.65">
      <c r="A52" s="90"/>
      <c r="B52" s="90"/>
      <c r="C52" s="43" t="s">
        <v>6</v>
      </c>
      <c r="D52" s="3">
        <f t="shared" si="73"/>
        <v>36969337.190000005</v>
      </c>
      <c r="E52" s="2">
        <v>0</v>
      </c>
      <c r="F52" s="2">
        <v>0</v>
      </c>
      <c r="G52" s="2">
        <v>0</v>
      </c>
      <c r="H52" s="2">
        <f>H56+H60</f>
        <v>10568894.02</v>
      </c>
      <c r="I52" s="2">
        <f t="shared" ref="I52" si="78">I56+I60</f>
        <v>8092062.3700000001</v>
      </c>
      <c r="J52" s="2">
        <f t="shared" si="75"/>
        <v>7958637.8600000003</v>
      </c>
      <c r="K52" s="2">
        <f t="shared" si="75"/>
        <v>9037717.3399999999</v>
      </c>
      <c r="L52" s="2">
        <f>L56+L60</f>
        <v>1312025.6000000001</v>
      </c>
      <c r="M52" s="2">
        <f t="shared" ref="M52" si="79">M56+M60</f>
        <v>0</v>
      </c>
      <c r="N52" s="2">
        <f t="shared" si="76"/>
        <v>0</v>
      </c>
      <c r="O52" s="2">
        <f t="shared" si="76"/>
        <v>0</v>
      </c>
      <c r="P52" s="2">
        <f t="shared" si="76"/>
        <v>0</v>
      </c>
      <c r="Q52" s="2">
        <f t="shared" ref="Q52" si="80">Q56+Q60</f>
        <v>0</v>
      </c>
      <c r="R52" s="12"/>
      <c r="T52" s="51"/>
      <c r="U52" s="52"/>
    </row>
    <row r="53" spans="1:21" s="16" customFormat="1" ht="45.75" customHeight="1" x14ac:dyDescent="0.65">
      <c r="A53" s="90"/>
      <c r="B53" s="90"/>
      <c r="C53" s="43" t="s">
        <v>9</v>
      </c>
      <c r="D53" s="3">
        <f t="shared" si="73"/>
        <v>155096062.81</v>
      </c>
      <c r="E53" s="2">
        <v>0</v>
      </c>
      <c r="F53" s="2">
        <v>0</v>
      </c>
      <c r="G53" s="2">
        <v>0</v>
      </c>
      <c r="H53" s="2">
        <f>H57+H61</f>
        <v>35262405.980000004</v>
      </c>
      <c r="I53" s="2">
        <f t="shared" ref="I53:K53" si="81">I57+I61</f>
        <v>31741337.629999999</v>
      </c>
      <c r="J53" s="2">
        <f>J57+J61</f>
        <v>30843662.140000001</v>
      </c>
      <c r="K53" s="2">
        <f t="shared" si="81"/>
        <v>32320182.66</v>
      </c>
      <c r="L53" s="2">
        <f>L57+L61</f>
        <v>24928474.399999999</v>
      </c>
      <c r="M53" s="2">
        <f t="shared" ref="M53" si="82">M57+M61</f>
        <v>0</v>
      </c>
      <c r="N53" s="2">
        <f t="shared" si="76"/>
        <v>0</v>
      </c>
      <c r="O53" s="2">
        <f t="shared" si="76"/>
        <v>0</v>
      </c>
      <c r="P53" s="2">
        <f t="shared" si="76"/>
        <v>0</v>
      </c>
      <c r="Q53" s="2">
        <f t="shared" ref="Q53" si="83">Q57+Q61</f>
        <v>0</v>
      </c>
      <c r="R53" s="12"/>
      <c r="T53" s="51"/>
      <c r="U53" s="52"/>
    </row>
    <row r="54" spans="1:21" ht="45.75" customHeight="1" x14ac:dyDescent="0.65">
      <c r="A54" s="72" t="s">
        <v>44</v>
      </c>
      <c r="B54" s="72" t="s">
        <v>23</v>
      </c>
      <c r="C54" s="43" t="s">
        <v>5</v>
      </c>
      <c r="D54" s="3">
        <f t="shared" si="73"/>
        <v>136002396.19999999</v>
      </c>
      <c r="E54" s="2">
        <f>SUM(E55:E57)</f>
        <v>0</v>
      </c>
      <c r="F54" s="2">
        <f t="shared" ref="F54:G54" si="84">SUM(F55:F57)</f>
        <v>0</v>
      </c>
      <c r="G54" s="2">
        <f t="shared" si="84"/>
        <v>0</v>
      </c>
      <c r="H54" s="2">
        <f>SUM(H55:H57)</f>
        <v>23586322.100000001</v>
      </c>
      <c r="I54" s="2">
        <f>SUM(I55:I57)</f>
        <v>35767048.960000001</v>
      </c>
      <c r="J54" s="2">
        <f>SUM(J55:J57)</f>
        <v>30002481</v>
      </c>
      <c r="K54" s="2">
        <f t="shared" ref="K54" si="85">SUM(K55:K57)</f>
        <v>29579030</v>
      </c>
      <c r="L54" s="2">
        <f>SUM(L55:L57)</f>
        <v>13567514.140000001</v>
      </c>
      <c r="M54" s="2">
        <f t="shared" ref="M54:P54" si="86">SUM(M55:M57)</f>
        <v>700000</v>
      </c>
      <c r="N54" s="2">
        <f t="shared" si="86"/>
        <v>700000</v>
      </c>
      <c r="O54" s="2">
        <f t="shared" si="86"/>
        <v>700000</v>
      </c>
      <c r="P54" s="2">
        <f t="shared" si="86"/>
        <v>700000</v>
      </c>
      <c r="Q54" s="2">
        <f t="shared" ref="Q54" si="87">SUM(Q55:Q57)</f>
        <v>700000</v>
      </c>
    </row>
    <row r="55" spans="1:21" ht="45.75" customHeight="1" x14ac:dyDescent="0.65">
      <c r="A55" s="72"/>
      <c r="B55" s="72"/>
      <c r="C55" s="43" t="s">
        <v>10</v>
      </c>
      <c r="D55" s="3">
        <f t="shared" si="73"/>
        <v>8348866.4199999999</v>
      </c>
      <c r="E55" s="2">
        <v>0</v>
      </c>
      <c r="F55" s="2">
        <v>0</v>
      </c>
      <c r="G55" s="2">
        <v>0</v>
      </c>
      <c r="H55" s="2">
        <v>491705.87</v>
      </c>
      <c r="I55" s="2">
        <v>789582.07</v>
      </c>
      <c r="J55" s="2">
        <v>2722862.7</v>
      </c>
      <c r="K55" s="2">
        <v>777933.71</v>
      </c>
      <c r="L55" s="2">
        <v>66782.070000000007</v>
      </c>
      <c r="M55" s="2">
        <v>700000</v>
      </c>
      <c r="N55" s="2">
        <v>700000</v>
      </c>
      <c r="O55" s="2">
        <v>700000</v>
      </c>
      <c r="P55" s="2">
        <v>700000</v>
      </c>
      <c r="Q55" s="2">
        <v>700000</v>
      </c>
      <c r="S55" s="39"/>
      <c r="T55" s="58"/>
    </row>
    <row r="56" spans="1:21" ht="45.75" customHeight="1" x14ac:dyDescent="0.65">
      <c r="A56" s="72"/>
      <c r="B56" s="72"/>
      <c r="C56" s="43" t="s">
        <v>6</v>
      </c>
      <c r="D56" s="3">
        <f t="shared" si="73"/>
        <v>24995343.23</v>
      </c>
      <c r="E56" s="2">
        <v>0</v>
      </c>
      <c r="F56" s="2">
        <v>0</v>
      </c>
      <c r="G56" s="2">
        <v>0</v>
      </c>
      <c r="H56" s="2">
        <v>5325717.38</v>
      </c>
      <c r="I56" s="2">
        <v>7105590.8700000001</v>
      </c>
      <c r="J56" s="2">
        <v>5595250.8700000001</v>
      </c>
      <c r="K56" s="2">
        <v>6293747.2000000002</v>
      </c>
      <c r="L56" s="2">
        <v>675036.91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T56" s="58"/>
    </row>
    <row r="57" spans="1:21" ht="45.75" customHeight="1" x14ac:dyDescent="0.65">
      <c r="A57" s="72"/>
      <c r="B57" s="72"/>
      <c r="C57" s="43" t="s">
        <v>9</v>
      </c>
      <c r="D57" s="3">
        <f t="shared" si="73"/>
        <v>102658186.55000001</v>
      </c>
      <c r="E57" s="3">
        <v>0</v>
      </c>
      <c r="F57" s="3">
        <v>0</v>
      </c>
      <c r="G57" s="3">
        <v>0</v>
      </c>
      <c r="H57" s="3">
        <v>17768898.850000001</v>
      </c>
      <c r="I57" s="3">
        <v>27871876.02</v>
      </c>
      <c r="J57" s="3">
        <v>21684367.43</v>
      </c>
      <c r="K57" s="3">
        <v>22507349.09</v>
      </c>
      <c r="L57" s="3">
        <v>12825695.16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T57" s="58"/>
    </row>
    <row r="58" spans="1:21" ht="50.1" customHeight="1" x14ac:dyDescent="0.65">
      <c r="A58" s="72" t="s">
        <v>45</v>
      </c>
      <c r="B58" s="72" t="s">
        <v>23</v>
      </c>
      <c r="C58" s="43" t="s">
        <v>5</v>
      </c>
      <c r="D58" s="3">
        <f>SUM(E58:Q58)</f>
        <v>69078121.159999996</v>
      </c>
      <c r="E58" s="2">
        <f t="shared" ref="E58:Q58" si="88">SUM(E59:E61)</f>
        <v>0</v>
      </c>
      <c r="F58" s="2">
        <f t="shared" si="88"/>
        <v>0</v>
      </c>
      <c r="G58" s="2">
        <f t="shared" si="88"/>
        <v>0</v>
      </c>
      <c r="H58" s="2">
        <f t="shared" si="88"/>
        <v>23220768.919999998</v>
      </c>
      <c r="I58" s="2">
        <f t="shared" si="88"/>
        <v>4965551.04</v>
      </c>
      <c r="J58" s="2">
        <f t="shared" si="88"/>
        <v>11814800</v>
      </c>
      <c r="K58" s="2">
        <f t="shared" si="88"/>
        <v>12895970</v>
      </c>
      <c r="L58" s="2">
        <f t="shared" si="88"/>
        <v>13681031.199999999</v>
      </c>
      <c r="M58" s="2">
        <f t="shared" si="88"/>
        <v>500000</v>
      </c>
      <c r="N58" s="2">
        <f t="shared" ref="N58:P58" si="89">SUM(N59:N61)</f>
        <v>500000</v>
      </c>
      <c r="O58" s="2">
        <f t="shared" si="89"/>
        <v>500000</v>
      </c>
      <c r="P58" s="2">
        <f t="shared" si="89"/>
        <v>500000</v>
      </c>
      <c r="Q58" s="2">
        <f t="shared" si="88"/>
        <v>500000</v>
      </c>
    </row>
    <row r="59" spans="1:21" ht="50.1" customHeight="1" x14ac:dyDescent="0.65">
      <c r="A59" s="72"/>
      <c r="B59" s="72"/>
      <c r="C59" s="43" t="s">
        <v>10</v>
      </c>
      <c r="D59" s="3">
        <f t="shared" ref="D59:D72" si="90">SUM(E59:Q59)</f>
        <v>4666250.9400000004</v>
      </c>
      <c r="E59" s="2">
        <v>0</v>
      </c>
      <c r="F59" s="2">
        <v>0</v>
      </c>
      <c r="G59" s="2">
        <v>0</v>
      </c>
      <c r="H59" s="2">
        <v>484085.15</v>
      </c>
      <c r="I59" s="2">
        <v>109617.93</v>
      </c>
      <c r="J59" s="2">
        <v>292118.3</v>
      </c>
      <c r="K59" s="2">
        <v>339166.29</v>
      </c>
      <c r="L59" s="2">
        <f>63017.93+878245.34</f>
        <v>941263.27</v>
      </c>
      <c r="M59" s="2">
        <v>500000</v>
      </c>
      <c r="N59" s="2">
        <v>500000</v>
      </c>
      <c r="O59" s="2">
        <v>500000</v>
      </c>
      <c r="P59" s="2">
        <v>500000</v>
      </c>
      <c r="Q59" s="2">
        <v>500000</v>
      </c>
      <c r="S59" s="40"/>
      <c r="T59" s="58"/>
    </row>
    <row r="60" spans="1:21" ht="50.1" customHeight="1" x14ac:dyDescent="0.65">
      <c r="A60" s="72"/>
      <c r="B60" s="72"/>
      <c r="C60" s="43" t="s">
        <v>6</v>
      </c>
      <c r="D60" s="3">
        <f t="shared" si="90"/>
        <v>11973993.959999999</v>
      </c>
      <c r="E60" s="2">
        <v>0</v>
      </c>
      <c r="F60" s="2">
        <v>0</v>
      </c>
      <c r="G60" s="2">
        <v>0</v>
      </c>
      <c r="H60" s="2">
        <v>5243176.6399999997</v>
      </c>
      <c r="I60" s="2">
        <v>986471.5</v>
      </c>
      <c r="J60" s="2">
        <v>2363386.9900000002</v>
      </c>
      <c r="K60" s="2">
        <v>2743970.14</v>
      </c>
      <c r="L60" s="2">
        <v>636988.68999999994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T60" s="58"/>
    </row>
    <row r="61" spans="1:21" ht="50.1" customHeight="1" x14ac:dyDescent="0.65">
      <c r="A61" s="72"/>
      <c r="B61" s="72"/>
      <c r="C61" s="43" t="s">
        <v>9</v>
      </c>
      <c r="D61" s="3">
        <f t="shared" si="90"/>
        <v>52437876.259999998</v>
      </c>
      <c r="E61" s="3">
        <v>0</v>
      </c>
      <c r="F61" s="3">
        <v>0</v>
      </c>
      <c r="G61" s="3">
        <v>0</v>
      </c>
      <c r="H61" s="3">
        <v>17493507.129999999</v>
      </c>
      <c r="I61" s="3">
        <v>3869461.61</v>
      </c>
      <c r="J61" s="3">
        <v>9159294.7100000009</v>
      </c>
      <c r="K61" s="3">
        <v>9812833.5700000003</v>
      </c>
      <c r="L61" s="3">
        <v>12102779.24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T61" s="58"/>
    </row>
    <row r="62" spans="1:21" ht="57.75" customHeight="1" x14ac:dyDescent="0.65">
      <c r="A62" s="73" t="s">
        <v>43</v>
      </c>
      <c r="B62" s="73" t="s">
        <v>23</v>
      </c>
      <c r="C62" s="43" t="s">
        <v>5</v>
      </c>
      <c r="D62" s="3">
        <f t="shared" si="90"/>
        <v>96992300</v>
      </c>
      <c r="E62" s="3">
        <f>E63+E64</f>
        <v>0</v>
      </c>
      <c r="F62" s="3">
        <f t="shared" ref="F62:K62" si="91">F63+F64</f>
        <v>0</v>
      </c>
      <c r="G62" s="3">
        <f t="shared" si="91"/>
        <v>0</v>
      </c>
      <c r="H62" s="3">
        <f t="shared" si="91"/>
        <v>96992300</v>
      </c>
      <c r="I62" s="3">
        <f t="shared" si="91"/>
        <v>0</v>
      </c>
      <c r="J62" s="3">
        <f t="shared" si="91"/>
        <v>0</v>
      </c>
      <c r="K62" s="3">
        <f t="shared" si="91"/>
        <v>0</v>
      </c>
      <c r="L62" s="3">
        <f t="shared" ref="L62:Q62" si="92">L63+L64</f>
        <v>0</v>
      </c>
      <c r="M62" s="3">
        <f t="shared" ref="M62:P62" si="93">M63+M64</f>
        <v>0</v>
      </c>
      <c r="N62" s="3">
        <f t="shared" si="93"/>
        <v>0</v>
      </c>
      <c r="O62" s="3">
        <f t="shared" si="93"/>
        <v>0</v>
      </c>
      <c r="P62" s="3">
        <f t="shared" si="93"/>
        <v>0</v>
      </c>
      <c r="Q62" s="3">
        <f t="shared" si="92"/>
        <v>0</v>
      </c>
    </row>
    <row r="63" spans="1:21" ht="57.75" customHeight="1" x14ac:dyDescent="0.65">
      <c r="A63" s="67"/>
      <c r="B63" s="79"/>
      <c r="C63" s="43" t="s">
        <v>6</v>
      </c>
      <c r="D63" s="3">
        <f t="shared" si="90"/>
        <v>16992300</v>
      </c>
      <c r="E63" s="3">
        <v>0</v>
      </c>
      <c r="F63" s="3">
        <v>0</v>
      </c>
      <c r="G63" s="3">
        <v>0</v>
      </c>
      <c r="H63" s="3">
        <v>16992300</v>
      </c>
      <c r="I63" s="1">
        <v>0</v>
      </c>
      <c r="J63" s="1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</row>
    <row r="64" spans="1:21" ht="67.5" customHeight="1" x14ac:dyDescent="0.65">
      <c r="A64" s="68"/>
      <c r="B64" s="80"/>
      <c r="C64" s="43" t="s">
        <v>9</v>
      </c>
      <c r="D64" s="3">
        <f t="shared" si="90"/>
        <v>80000000</v>
      </c>
      <c r="E64" s="3">
        <v>0</v>
      </c>
      <c r="F64" s="3">
        <v>0</v>
      </c>
      <c r="G64" s="3">
        <v>0</v>
      </c>
      <c r="H64" s="3">
        <v>80000000</v>
      </c>
      <c r="I64" s="1">
        <v>0</v>
      </c>
      <c r="J64" s="1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</row>
    <row r="65" spans="1:21" ht="34.5" customHeight="1" x14ac:dyDescent="0.65">
      <c r="A65" s="65" t="s">
        <v>52</v>
      </c>
      <c r="B65" s="65" t="s">
        <v>23</v>
      </c>
      <c r="C65" s="43" t="s">
        <v>5</v>
      </c>
      <c r="D65" s="3">
        <f t="shared" si="90"/>
        <v>108560304.40000001</v>
      </c>
      <c r="E65" s="3">
        <f>E66</f>
        <v>0</v>
      </c>
      <c r="F65" s="3">
        <f t="shared" ref="F65:Q65" si="94">F66</f>
        <v>0</v>
      </c>
      <c r="G65" s="3">
        <f t="shared" si="94"/>
        <v>0</v>
      </c>
      <c r="H65" s="3">
        <f t="shared" si="94"/>
        <v>0</v>
      </c>
      <c r="I65" s="3">
        <f t="shared" si="94"/>
        <v>0</v>
      </c>
      <c r="J65" s="3">
        <f>J66+J67+J68</f>
        <v>108560304.40000001</v>
      </c>
      <c r="K65" s="3">
        <f t="shared" si="94"/>
        <v>0</v>
      </c>
      <c r="L65" s="3">
        <f t="shared" si="94"/>
        <v>0</v>
      </c>
      <c r="M65" s="3">
        <f t="shared" si="94"/>
        <v>0</v>
      </c>
      <c r="N65" s="3">
        <f t="shared" si="94"/>
        <v>0</v>
      </c>
      <c r="O65" s="3">
        <f t="shared" si="94"/>
        <v>0</v>
      </c>
      <c r="P65" s="3">
        <f t="shared" si="94"/>
        <v>0</v>
      </c>
      <c r="Q65" s="3">
        <f t="shared" si="94"/>
        <v>0</v>
      </c>
    </row>
    <row r="66" spans="1:21" ht="34.5" customHeight="1" x14ac:dyDescent="0.65">
      <c r="A66" s="66"/>
      <c r="B66" s="91"/>
      <c r="C66" s="43" t="s">
        <v>27</v>
      </c>
      <c r="D66" s="3">
        <f t="shared" si="90"/>
        <v>12560304.4</v>
      </c>
      <c r="E66" s="3">
        <v>0</v>
      </c>
      <c r="F66" s="3">
        <v>0</v>
      </c>
      <c r="G66" s="3">
        <v>0</v>
      </c>
      <c r="H66" s="3">
        <v>0</v>
      </c>
      <c r="I66" s="1">
        <v>0</v>
      </c>
      <c r="J66" s="1">
        <v>12560304.4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23"/>
    </row>
    <row r="67" spans="1:21" ht="58.5" customHeight="1" x14ac:dyDescent="0.65">
      <c r="A67" s="67"/>
      <c r="B67" s="67"/>
      <c r="C67" s="43" t="s">
        <v>6</v>
      </c>
      <c r="D67" s="3">
        <f t="shared" si="90"/>
        <v>1000000</v>
      </c>
      <c r="E67" s="3">
        <v>0</v>
      </c>
      <c r="F67" s="3">
        <v>0</v>
      </c>
      <c r="G67" s="3">
        <v>0</v>
      </c>
      <c r="H67" s="3">
        <v>0</v>
      </c>
      <c r="I67" s="1">
        <v>0</v>
      </c>
      <c r="J67" s="1">
        <v>1000000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</row>
    <row r="68" spans="1:21" ht="64.5" customHeight="1" x14ac:dyDescent="0.65">
      <c r="A68" s="68"/>
      <c r="B68" s="68"/>
      <c r="C68" s="43" t="s">
        <v>9</v>
      </c>
      <c r="D68" s="3">
        <f t="shared" si="90"/>
        <v>95000000</v>
      </c>
      <c r="E68" s="3">
        <v>0</v>
      </c>
      <c r="F68" s="3">
        <v>0</v>
      </c>
      <c r="G68" s="3">
        <v>0</v>
      </c>
      <c r="H68" s="3">
        <v>0</v>
      </c>
      <c r="I68" s="1">
        <v>0</v>
      </c>
      <c r="J68" s="1">
        <v>95000000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</row>
    <row r="69" spans="1:21" ht="46.5" customHeight="1" x14ac:dyDescent="0.65">
      <c r="A69" s="65" t="s">
        <v>55</v>
      </c>
      <c r="B69" s="65" t="s">
        <v>23</v>
      </c>
      <c r="C69" s="43" t="s">
        <v>5</v>
      </c>
      <c r="D69" s="3">
        <f t="shared" si="90"/>
        <v>135000000</v>
      </c>
      <c r="E69" s="3">
        <f>E70</f>
        <v>0</v>
      </c>
      <c r="F69" s="3">
        <f t="shared" ref="F69:J69" si="95">F70</f>
        <v>0</v>
      </c>
      <c r="G69" s="3">
        <f t="shared" si="95"/>
        <v>0</v>
      </c>
      <c r="H69" s="3">
        <f t="shared" si="95"/>
        <v>0</v>
      </c>
      <c r="I69" s="3">
        <f t="shared" si="95"/>
        <v>0</v>
      </c>
      <c r="J69" s="3">
        <f t="shared" si="95"/>
        <v>0</v>
      </c>
      <c r="K69" s="3">
        <f>K70+K71+K72</f>
        <v>135000000</v>
      </c>
      <c r="L69" s="3">
        <f t="shared" ref="L69:Q69" si="96">L70+L71+L72</f>
        <v>0</v>
      </c>
      <c r="M69" s="3">
        <f t="shared" ref="M69:P69" si="97">M70+M71+M72</f>
        <v>0</v>
      </c>
      <c r="N69" s="3">
        <f t="shared" si="97"/>
        <v>0</v>
      </c>
      <c r="O69" s="3">
        <f t="shared" si="97"/>
        <v>0</v>
      </c>
      <c r="P69" s="3">
        <f t="shared" si="97"/>
        <v>0</v>
      </c>
      <c r="Q69" s="3">
        <f t="shared" si="96"/>
        <v>0</v>
      </c>
    </row>
    <row r="70" spans="1:21" s="21" customFormat="1" ht="46.5" customHeight="1" x14ac:dyDescent="0.65">
      <c r="A70" s="66"/>
      <c r="B70" s="91"/>
      <c r="C70" s="43" t="s">
        <v>27</v>
      </c>
      <c r="D70" s="3">
        <f t="shared" si="90"/>
        <v>4500000</v>
      </c>
      <c r="E70" s="3">
        <v>0</v>
      </c>
      <c r="F70" s="3">
        <v>0</v>
      </c>
      <c r="G70" s="3">
        <v>0</v>
      </c>
      <c r="H70" s="3">
        <v>0</v>
      </c>
      <c r="I70" s="1">
        <v>0</v>
      </c>
      <c r="J70" s="3">
        <v>0</v>
      </c>
      <c r="K70" s="3">
        <v>4500000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T70" s="56"/>
      <c r="U70" s="57"/>
    </row>
    <row r="71" spans="1:21" ht="46.5" customHeight="1" x14ac:dyDescent="0.65">
      <c r="A71" s="67"/>
      <c r="B71" s="67"/>
      <c r="C71" s="43" t="s">
        <v>6</v>
      </c>
      <c r="D71" s="3">
        <f t="shared" si="90"/>
        <v>31794500</v>
      </c>
      <c r="E71" s="3">
        <v>0</v>
      </c>
      <c r="F71" s="3">
        <v>0</v>
      </c>
      <c r="G71" s="3">
        <v>0</v>
      </c>
      <c r="H71" s="3">
        <v>0</v>
      </c>
      <c r="I71" s="1">
        <v>0</v>
      </c>
      <c r="J71" s="3">
        <v>0</v>
      </c>
      <c r="K71" s="3">
        <v>31794500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</row>
    <row r="72" spans="1:21" ht="46.5" customHeight="1" x14ac:dyDescent="0.65">
      <c r="A72" s="68"/>
      <c r="B72" s="68"/>
      <c r="C72" s="43" t="s">
        <v>9</v>
      </c>
      <c r="D72" s="3">
        <f t="shared" si="90"/>
        <v>98705500</v>
      </c>
      <c r="E72" s="3">
        <v>0</v>
      </c>
      <c r="F72" s="3">
        <v>0</v>
      </c>
      <c r="G72" s="3">
        <v>0</v>
      </c>
      <c r="H72" s="3">
        <v>0</v>
      </c>
      <c r="I72" s="1">
        <v>0</v>
      </c>
      <c r="J72" s="3">
        <v>0</v>
      </c>
      <c r="K72" s="3">
        <v>98705500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</row>
    <row r="73" spans="1:21" ht="200.25" customHeight="1" x14ac:dyDescent="0.65">
      <c r="A73" s="41" t="s">
        <v>30</v>
      </c>
      <c r="B73" s="41" t="s">
        <v>23</v>
      </c>
      <c r="C73" s="46" t="s">
        <v>27</v>
      </c>
      <c r="D73" s="8">
        <f>SUM(E73:Q73)</f>
        <v>4092707.8600000003</v>
      </c>
      <c r="E73" s="4">
        <v>0</v>
      </c>
      <c r="F73" s="4">
        <v>0</v>
      </c>
      <c r="G73" s="4">
        <v>0</v>
      </c>
      <c r="H73" s="4">
        <f>H76</f>
        <v>2511453.2400000002</v>
      </c>
      <c r="I73" s="4">
        <f t="shared" ref="I73:Q73" si="98">I76</f>
        <v>507931.56</v>
      </c>
      <c r="J73" s="4">
        <f t="shared" si="98"/>
        <v>1073323.06</v>
      </c>
      <c r="K73" s="4">
        <f t="shared" si="98"/>
        <v>0</v>
      </c>
      <c r="L73" s="4">
        <f t="shared" ref="L73:P73" si="99">L76</f>
        <v>0</v>
      </c>
      <c r="M73" s="4">
        <f t="shared" si="99"/>
        <v>0</v>
      </c>
      <c r="N73" s="4">
        <f t="shared" si="99"/>
        <v>0</v>
      </c>
      <c r="O73" s="4">
        <f t="shared" si="99"/>
        <v>0</v>
      </c>
      <c r="P73" s="4">
        <f t="shared" si="99"/>
        <v>0</v>
      </c>
      <c r="Q73" s="4">
        <f t="shared" si="98"/>
        <v>0</v>
      </c>
    </row>
    <row r="74" spans="1:21" ht="254.25" customHeight="1" x14ac:dyDescent="0.65">
      <c r="A74" s="45" t="s">
        <v>28</v>
      </c>
      <c r="B74" s="44" t="s">
        <v>23</v>
      </c>
      <c r="C74" s="43" t="s">
        <v>10</v>
      </c>
      <c r="D74" s="9" t="s">
        <v>39</v>
      </c>
      <c r="E74" s="9" t="s">
        <v>39</v>
      </c>
      <c r="F74" s="9" t="s">
        <v>39</v>
      </c>
      <c r="G74" s="9" t="s">
        <v>39</v>
      </c>
      <c r="H74" s="9" t="s">
        <v>16</v>
      </c>
      <c r="I74" s="9" t="s">
        <v>16</v>
      </c>
      <c r="J74" s="9" t="s">
        <v>16</v>
      </c>
      <c r="K74" s="9" t="s">
        <v>16</v>
      </c>
      <c r="L74" s="9" t="s">
        <v>16</v>
      </c>
      <c r="M74" s="9" t="s">
        <v>16</v>
      </c>
      <c r="N74" s="9" t="s">
        <v>16</v>
      </c>
      <c r="O74" s="9" t="s">
        <v>16</v>
      </c>
      <c r="P74" s="9" t="s">
        <v>16</v>
      </c>
      <c r="Q74" s="9" t="s">
        <v>16</v>
      </c>
    </row>
    <row r="75" spans="1:21" ht="211.5" customHeight="1" x14ac:dyDescent="0.65">
      <c r="A75" s="44" t="s">
        <v>29</v>
      </c>
      <c r="B75" s="44" t="s">
        <v>19</v>
      </c>
      <c r="C75" s="43" t="s">
        <v>10</v>
      </c>
      <c r="D75" s="10" t="s">
        <v>39</v>
      </c>
      <c r="E75" s="10" t="s">
        <v>39</v>
      </c>
      <c r="F75" s="10" t="s">
        <v>39</v>
      </c>
      <c r="G75" s="10" t="s">
        <v>39</v>
      </c>
      <c r="H75" s="10" t="s">
        <v>15</v>
      </c>
      <c r="I75" s="10" t="s">
        <v>15</v>
      </c>
      <c r="J75" s="10" t="s">
        <v>15</v>
      </c>
      <c r="K75" s="10" t="s">
        <v>15</v>
      </c>
      <c r="L75" s="10" t="s">
        <v>15</v>
      </c>
      <c r="M75" s="10" t="s">
        <v>15</v>
      </c>
      <c r="N75" s="10" t="s">
        <v>15</v>
      </c>
      <c r="O75" s="10" t="s">
        <v>15</v>
      </c>
      <c r="P75" s="10" t="s">
        <v>15</v>
      </c>
      <c r="Q75" s="10" t="s">
        <v>15</v>
      </c>
    </row>
    <row r="76" spans="1:21" ht="186.75" customHeight="1" x14ac:dyDescent="0.65">
      <c r="A76" s="42" t="s">
        <v>31</v>
      </c>
      <c r="B76" s="42" t="s">
        <v>23</v>
      </c>
      <c r="C76" s="43" t="s">
        <v>10</v>
      </c>
      <c r="D76" s="2">
        <f>SUM(E76:Q76)</f>
        <v>4092707.8600000003</v>
      </c>
      <c r="E76" s="10">
        <v>0</v>
      </c>
      <c r="F76" s="10">
        <v>0</v>
      </c>
      <c r="G76" s="10">
        <v>0</v>
      </c>
      <c r="H76" s="10">
        <v>2511453.2400000002</v>
      </c>
      <c r="I76" s="10">
        <v>507931.56</v>
      </c>
      <c r="J76" s="10">
        <v>1073323.06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</row>
    <row r="77" spans="1:21" s="21" customFormat="1" ht="50.1" customHeight="1" x14ac:dyDescent="0.65">
      <c r="A77" s="92" t="s">
        <v>32</v>
      </c>
      <c r="B77" s="95" t="s">
        <v>23</v>
      </c>
      <c r="C77" s="46" t="s">
        <v>5</v>
      </c>
      <c r="D77" s="8">
        <f t="shared" ref="D77:D79" si="100">SUM(E77:Q77)</f>
        <v>71333784.469999999</v>
      </c>
      <c r="E77" s="8">
        <f t="shared" ref="E77:G77" si="101">E78+E79</f>
        <v>0</v>
      </c>
      <c r="F77" s="8">
        <f t="shared" si="101"/>
        <v>0</v>
      </c>
      <c r="G77" s="8">
        <f t="shared" si="101"/>
        <v>0</v>
      </c>
      <c r="H77" s="8">
        <f>H78+H79</f>
        <v>8483783.2999999989</v>
      </c>
      <c r="I77" s="8">
        <f t="shared" ref="I77:K77" si="102">I78+I79</f>
        <v>0</v>
      </c>
      <c r="J77" s="8">
        <f>J78+J79</f>
        <v>14585287.59</v>
      </c>
      <c r="K77" s="8">
        <f t="shared" si="102"/>
        <v>40064713.579999998</v>
      </c>
      <c r="L77" s="8">
        <f t="shared" ref="L77:Q77" si="103">L78+L79</f>
        <v>0</v>
      </c>
      <c r="M77" s="8">
        <f t="shared" ref="M77:P77" si="104">M78+M79</f>
        <v>8200000</v>
      </c>
      <c r="N77" s="8">
        <f t="shared" si="104"/>
        <v>0</v>
      </c>
      <c r="O77" s="8">
        <f t="shared" si="104"/>
        <v>0</v>
      </c>
      <c r="P77" s="8">
        <f t="shared" si="104"/>
        <v>0</v>
      </c>
      <c r="Q77" s="8">
        <f t="shared" si="103"/>
        <v>0</v>
      </c>
      <c r="T77" s="56"/>
      <c r="U77" s="57"/>
    </row>
    <row r="78" spans="1:21" s="21" customFormat="1" ht="50.1" customHeight="1" x14ac:dyDescent="0.65">
      <c r="A78" s="93"/>
      <c r="B78" s="96"/>
      <c r="C78" s="46" t="s">
        <v>10</v>
      </c>
      <c r="D78" s="8">
        <f>SUM(E78:Q78)</f>
        <v>54491948.579999998</v>
      </c>
      <c r="E78" s="8">
        <f>E80+E81+E82+E84+E87+E90+E92</f>
        <v>0</v>
      </c>
      <c r="F78" s="8">
        <f t="shared" ref="F78:J78" si="105">F80+F81+F82+F84+F87+F90+F92</f>
        <v>0</v>
      </c>
      <c r="G78" s="8">
        <f t="shared" si="105"/>
        <v>0</v>
      </c>
      <c r="H78" s="8">
        <f t="shared" si="105"/>
        <v>5392313.209999999</v>
      </c>
      <c r="I78" s="8">
        <f t="shared" si="105"/>
        <v>0</v>
      </c>
      <c r="J78" s="8">
        <f t="shared" si="105"/>
        <v>5386881.8600000003</v>
      </c>
      <c r="K78" s="8">
        <f>K80+K81+K82+K84+K87+K90+K92+K93+K95+K98</f>
        <v>35512753.509999998</v>
      </c>
      <c r="L78" s="8">
        <f t="shared" ref="L78:Q78" si="106">L80+L81+L82+L84+L87+L90+L92+L93+L95</f>
        <v>0</v>
      </c>
      <c r="M78" s="8">
        <f>M80+M81+M82+M84+M87+M90+M92+M93+M95+M98+M101+M104</f>
        <v>8200000</v>
      </c>
      <c r="N78" s="8">
        <f t="shared" ref="N78:P78" si="107">N80+N81+N82+N84+N87+N90+N92+N93+N95</f>
        <v>0</v>
      </c>
      <c r="O78" s="8">
        <f t="shared" si="107"/>
        <v>0</v>
      </c>
      <c r="P78" s="8">
        <f t="shared" si="107"/>
        <v>0</v>
      </c>
      <c r="Q78" s="8">
        <f t="shared" si="106"/>
        <v>0</v>
      </c>
      <c r="T78" s="56"/>
      <c r="U78" s="57"/>
    </row>
    <row r="79" spans="1:21" s="21" customFormat="1" ht="50.1" customHeight="1" x14ac:dyDescent="0.65">
      <c r="A79" s="94"/>
      <c r="B79" s="94"/>
      <c r="C79" s="46" t="s">
        <v>6</v>
      </c>
      <c r="D79" s="8">
        <f t="shared" si="100"/>
        <v>16841835.890000001</v>
      </c>
      <c r="E79" s="8">
        <v>0</v>
      </c>
      <c r="F79" s="8">
        <v>0</v>
      </c>
      <c r="G79" s="8">
        <v>0</v>
      </c>
      <c r="H79" s="8">
        <f>H85+H88</f>
        <v>3091470.09</v>
      </c>
      <c r="I79" s="8">
        <v>0</v>
      </c>
      <c r="J79" s="8">
        <f>J91</f>
        <v>9198405.7300000004</v>
      </c>
      <c r="K79" s="8">
        <f>K85+K88+K91+K96+K99</f>
        <v>4551960.0699999994</v>
      </c>
      <c r="L79" s="8">
        <f t="shared" ref="L79:Q79" si="108">L85+L88+L91+L96</f>
        <v>0</v>
      </c>
      <c r="M79" s="8">
        <f t="shared" ref="M79:P79" si="109">M85+M88+M91+M96</f>
        <v>0</v>
      </c>
      <c r="N79" s="8">
        <f t="shared" si="109"/>
        <v>0</v>
      </c>
      <c r="O79" s="8">
        <f t="shared" si="109"/>
        <v>0</v>
      </c>
      <c r="P79" s="8">
        <f t="shared" si="109"/>
        <v>0</v>
      </c>
      <c r="Q79" s="8">
        <f t="shared" si="108"/>
        <v>0</v>
      </c>
      <c r="T79" s="56"/>
      <c r="U79" s="57"/>
    </row>
    <row r="80" spans="1:21" ht="149.25" customHeight="1" x14ac:dyDescent="0.65">
      <c r="A80" s="42" t="s">
        <v>33</v>
      </c>
      <c r="B80" s="49" t="s">
        <v>23</v>
      </c>
      <c r="C80" s="43" t="s">
        <v>10</v>
      </c>
      <c r="D80" s="2">
        <f>SUM(E80:Q80)</f>
        <v>2600000</v>
      </c>
      <c r="E80" s="2">
        <v>0</v>
      </c>
      <c r="F80" s="2">
        <v>0</v>
      </c>
      <c r="G80" s="2">
        <v>0</v>
      </c>
      <c r="H80" s="2">
        <v>2600000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</row>
    <row r="81" spans="1:17" ht="134.25" customHeight="1" x14ac:dyDescent="0.65">
      <c r="A81" s="42" t="s">
        <v>40</v>
      </c>
      <c r="B81" s="49" t="s">
        <v>23</v>
      </c>
      <c r="C81" s="43" t="s">
        <v>10</v>
      </c>
      <c r="D81" s="2">
        <f t="shared" ref="D81" si="110">SUM(E81:Q81)</f>
        <v>102800</v>
      </c>
      <c r="E81" s="2">
        <v>0</v>
      </c>
      <c r="F81" s="2">
        <v>0</v>
      </c>
      <c r="G81" s="2">
        <v>0</v>
      </c>
      <c r="H81" s="2">
        <v>102800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</row>
    <row r="82" spans="1:17" ht="153" customHeight="1" x14ac:dyDescent="0.65">
      <c r="A82" s="42" t="s">
        <v>42</v>
      </c>
      <c r="B82" s="49" t="s">
        <v>23</v>
      </c>
      <c r="C82" s="43" t="s">
        <v>10</v>
      </c>
      <c r="D82" s="2">
        <f>SUM(E82:Q82)</f>
        <v>2346016.5299999998</v>
      </c>
      <c r="E82" s="2">
        <v>0</v>
      </c>
      <c r="F82" s="2">
        <v>0</v>
      </c>
      <c r="G82" s="2">
        <v>0</v>
      </c>
      <c r="H82" s="2">
        <v>2346016.5299999998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</row>
    <row r="83" spans="1:17" ht="42" customHeight="1" x14ac:dyDescent="0.65">
      <c r="A83" s="65" t="s">
        <v>41</v>
      </c>
      <c r="B83" s="76" t="s">
        <v>23</v>
      </c>
      <c r="C83" s="43" t="s">
        <v>5</v>
      </c>
      <c r="D83" s="2">
        <f>SUM(E83:Q83)</f>
        <v>3343766.77</v>
      </c>
      <c r="E83" s="2">
        <v>0</v>
      </c>
      <c r="F83" s="2">
        <v>0</v>
      </c>
      <c r="G83" s="2">
        <f t="shared" ref="G83:Q83" si="111">SUM(G84:G85)</f>
        <v>0</v>
      </c>
      <c r="H83" s="2">
        <f t="shared" si="111"/>
        <v>3343766.77</v>
      </c>
      <c r="I83" s="2">
        <f t="shared" si="111"/>
        <v>0</v>
      </c>
      <c r="J83" s="2">
        <f t="shared" si="111"/>
        <v>0</v>
      </c>
      <c r="K83" s="2">
        <f t="shared" si="111"/>
        <v>0</v>
      </c>
      <c r="L83" s="2">
        <f t="shared" ref="L83:P83" si="112">SUM(L84:L85)</f>
        <v>0</v>
      </c>
      <c r="M83" s="2">
        <f t="shared" si="112"/>
        <v>0</v>
      </c>
      <c r="N83" s="2">
        <f t="shared" si="112"/>
        <v>0</v>
      </c>
      <c r="O83" s="2">
        <f t="shared" si="112"/>
        <v>0</v>
      </c>
      <c r="P83" s="2">
        <f t="shared" si="112"/>
        <v>0</v>
      </c>
      <c r="Q83" s="2">
        <f t="shared" si="111"/>
        <v>0</v>
      </c>
    </row>
    <row r="84" spans="1:17" ht="42" customHeight="1" x14ac:dyDescent="0.65">
      <c r="A84" s="66"/>
      <c r="B84" s="61"/>
      <c r="C84" s="43" t="s">
        <v>10</v>
      </c>
      <c r="D84" s="2">
        <f t="shared" ref="D84:D96" si="113">SUM(E84:Q84)</f>
        <v>334376.68</v>
      </c>
      <c r="E84" s="2">
        <v>0</v>
      </c>
      <c r="F84" s="2">
        <v>0</v>
      </c>
      <c r="G84" s="2">
        <f>G110+G112</f>
        <v>0</v>
      </c>
      <c r="H84" s="2">
        <v>334376.68</v>
      </c>
      <c r="I84" s="2">
        <f>I110+I112</f>
        <v>0</v>
      </c>
      <c r="J84" s="2">
        <f>J110+J112</f>
        <v>0</v>
      </c>
      <c r="K84" s="2">
        <v>0</v>
      </c>
      <c r="L84" s="2">
        <f t="shared" ref="L84:Q84" si="114">L110+L112</f>
        <v>0</v>
      </c>
      <c r="M84" s="2">
        <f t="shared" ref="M84:P84" si="115">M110+M112</f>
        <v>0</v>
      </c>
      <c r="N84" s="2">
        <f t="shared" si="115"/>
        <v>0</v>
      </c>
      <c r="O84" s="2">
        <f t="shared" si="115"/>
        <v>0</v>
      </c>
      <c r="P84" s="2">
        <f t="shared" si="115"/>
        <v>0</v>
      </c>
      <c r="Q84" s="2">
        <f t="shared" si="114"/>
        <v>0</v>
      </c>
    </row>
    <row r="85" spans="1:17" ht="42" customHeight="1" x14ac:dyDescent="0.65">
      <c r="A85" s="103"/>
      <c r="B85" s="61"/>
      <c r="C85" s="43" t="s">
        <v>6</v>
      </c>
      <c r="D85" s="2">
        <f t="shared" si="113"/>
        <v>3009390.09</v>
      </c>
      <c r="E85" s="2">
        <v>0</v>
      </c>
      <c r="F85" s="2">
        <v>0</v>
      </c>
      <c r="G85" s="2">
        <v>0</v>
      </c>
      <c r="H85" s="2">
        <v>3009390.09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</row>
    <row r="86" spans="1:17" ht="46.5" customHeight="1" x14ac:dyDescent="0.65">
      <c r="A86" s="65" t="s">
        <v>46</v>
      </c>
      <c r="B86" s="76" t="s">
        <v>23</v>
      </c>
      <c r="C86" s="43" t="s">
        <v>5</v>
      </c>
      <c r="D86" s="2">
        <f t="shared" si="113"/>
        <v>91200</v>
      </c>
      <c r="E86" s="2">
        <v>0</v>
      </c>
      <c r="F86" s="2">
        <v>0</v>
      </c>
      <c r="G86" s="2">
        <f t="shared" ref="G86:Q86" si="116">SUM(G87:G88)</f>
        <v>0</v>
      </c>
      <c r="H86" s="2">
        <f t="shared" si="116"/>
        <v>91200</v>
      </c>
      <c r="I86" s="2">
        <f t="shared" si="116"/>
        <v>0</v>
      </c>
      <c r="J86" s="2">
        <f t="shared" si="116"/>
        <v>0</v>
      </c>
      <c r="K86" s="2">
        <f t="shared" si="116"/>
        <v>0</v>
      </c>
      <c r="L86" s="2">
        <f t="shared" ref="L86:P86" si="117">SUM(L87:L88)</f>
        <v>0</v>
      </c>
      <c r="M86" s="2">
        <f t="shared" si="117"/>
        <v>0</v>
      </c>
      <c r="N86" s="2">
        <f t="shared" si="117"/>
        <v>0</v>
      </c>
      <c r="O86" s="2">
        <f t="shared" si="117"/>
        <v>0</v>
      </c>
      <c r="P86" s="2">
        <f t="shared" si="117"/>
        <v>0</v>
      </c>
      <c r="Q86" s="2">
        <f t="shared" si="116"/>
        <v>0</v>
      </c>
    </row>
    <row r="87" spans="1:17" ht="46.5" customHeight="1" x14ac:dyDescent="0.65">
      <c r="A87" s="66"/>
      <c r="B87" s="61"/>
      <c r="C87" s="43" t="s">
        <v>10</v>
      </c>
      <c r="D87" s="2">
        <f t="shared" si="113"/>
        <v>9120</v>
      </c>
      <c r="E87" s="2">
        <v>0</v>
      </c>
      <c r="F87" s="2">
        <v>0</v>
      </c>
      <c r="G87" s="2">
        <f>G113+G115</f>
        <v>0</v>
      </c>
      <c r="H87" s="2">
        <v>9120</v>
      </c>
      <c r="I87" s="2">
        <f t="shared" ref="I87:K87" si="118">I113+I115</f>
        <v>0</v>
      </c>
      <c r="J87" s="2">
        <f t="shared" si="118"/>
        <v>0</v>
      </c>
      <c r="K87" s="2">
        <f t="shared" si="118"/>
        <v>0</v>
      </c>
      <c r="L87" s="2">
        <f t="shared" ref="L87:Q87" si="119">L113+L115</f>
        <v>0</v>
      </c>
      <c r="M87" s="2">
        <f t="shared" ref="M87:P87" si="120">M113+M115</f>
        <v>0</v>
      </c>
      <c r="N87" s="2">
        <f t="shared" si="120"/>
        <v>0</v>
      </c>
      <c r="O87" s="2">
        <f t="shared" si="120"/>
        <v>0</v>
      </c>
      <c r="P87" s="2">
        <f t="shared" si="120"/>
        <v>0</v>
      </c>
      <c r="Q87" s="2">
        <f t="shared" si="119"/>
        <v>0</v>
      </c>
    </row>
    <row r="88" spans="1:17" ht="46.5" customHeight="1" x14ac:dyDescent="0.65">
      <c r="A88" s="103"/>
      <c r="B88" s="61"/>
      <c r="C88" s="43" t="s">
        <v>6</v>
      </c>
      <c r="D88" s="2">
        <f t="shared" si="113"/>
        <v>82080</v>
      </c>
      <c r="E88" s="2">
        <v>0</v>
      </c>
      <c r="F88" s="2">
        <v>0</v>
      </c>
      <c r="G88" s="2">
        <v>0</v>
      </c>
      <c r="H88" s="2">
        <v>82080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</row>
    <row r="89" spans="1:17" ht="95.25" customHeight="1" x14ac:dyDescent="0.65">
      <c r="A89" s="65" t="s">
        <v>53</v>
      </c>
      <c r="B89" s="97" t="s">
        <v>23</v>
      </c>
      <c r="C89" s="43" t="s">
        <v>5</v>
      </c>
      <c r="D89" s="2">
        <f t="shared" si="113"/>
        <v>10335287.59</v>
      </c>
      <c r="E89" s="2">
        <f>E90+E91</f>
        <v>0</v>
      </c>
      <c r="F89" s="2">
        <f t="shared" ref="F89:Q89" si="121">F90+F91</f>
        <v>0</v>
      </c>
      <c r="G89" s="2">
        <f t="shared" si="121"/>
        <v>0</v>
      </c>
      <c r="H89" s="2">
        <f t="shared" si="121"/>
        <v>0</v>
      </c>
      <c r="I89" s="2">
        <f t="shared" si="121"/>
        <v>0</v>
      </c>
      <c r="J89" s="2">
        <f t="shared" si="121"/>
        <v>10335287.59</v>
      </c>
      <c r="K89" s="2">
        <f t="shared" si="121"/>
        <v>0</v>
      </c>
      <c r="L89" s="2">
        <f t="shared" ref="L89:P89" si="122">L90+L91</f>
        <v>0</v>
      </c>
      <c r="M89" s="2">
        <f t="shared" si="122"/>
        <v>0</v>
      </c>
      <c r="N89" s="2">
        <f t="shared" si="122"/>
        <v>0</v>
      </c>
      <c r="O89" s="2">
        <f t="shared" si="122"/>
        <v>0</v>
      </c>
      <c r="P89" s="2">
        <f t="shared" si="122"/>
        <v>0</v>
      </c>
      <c r="Q89" s="2">
        <f t="shared" si="121"/>
        <v>0</v>
      </c>
    </row>
    <row r="90" spans="1:17" ht="95.25" customHeight="1" x14ac:dyDescent="0.65">
      <c r="A90" s="67"/>
      <c r="B90" s="79"/>
      <c r="C90" s="43" t="s">
        <v>10</v>
      </c>
      <c r="D90" s="2">
        <f t="shared" si="113"/>
        <v>1136881.8600000001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1136881.8600000001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</row>
    <row r="91" spans="1:17" ht="95.25" customHeight="1" x14ac:dyDescent="0.65">
      <c r="A91" s="68"/>
      <c r="B91" s="80"/>
      <c r="C91" s="43" t="s">
        <v>6</v>
      </c>
      <c r="D91" s="2">
        <f t="shared" si="113"/>
        <v>9198405.7300000004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9198405.7300000004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</row>
    <row r="92" spans="1:17" ht="203.25" customHeight="1" x14ac:dyDescent="0.65">
      <c r="A92" s="44" t="s">
        <v>54</v>
      </c>
      <c r="B92" s="45" t="s">
        <v>23</v>
      </c>
      <c r="C92" s="43" t="s">
        <v>10</v>
      </c>
      <c r="D92" s="2">
        <f t="shared" si="113"/>
        <v>4250000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4250000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</row>
    <row r="93" spans="1:17" ht="135.75" customHeight="1" x14ac:dyDescent="0.65">
      <c r="A93" s="44" t="s">
        <v>57</v>
      </c>
      <c r="B93" s="45" t="s">
        <v>58</v>
      </c>
      <c r="C93" s="43" t="s">
        <v>10</v>
      </c>
      <c r="D93" s="2">
        <f t="shared" ref="D93" si="123">SUM(E93:Q93)</f>
        <v>34890151.579999998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34890151.579999998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</row>
    <row r="94" spans="1:17" ht="99.9" customHeight="1" x14ac:dyDescent="0.65">
      <c r="A94" s="65" t="s">
        <v>60</v>
      </c>
      <c r="B94" s="97" t="s">
        <v>23</v>
      </c>
      <c r="C94" s="43" t="s">
        <v>5</v>
      </c>
      <c r="D94" s="2">
        <f>SUM(E94:Q94)</f>
        <v>4999000</v>
      </c>
      <c r="E94" s="2">
        <f>E95+E96</f>
        <v>0</v>
      </c>
      <c r="F94" s="2">
        <f t="shared" ref="F94:Q94" si="124">F95+F96</f>
        <v>0</v>
      </c>
      <c r="G94" s="2">
        <f t="shared" si="124"/>
        <v>0</v>
      </c>
      <c r="H94" s="2">
        <f t="shared" si="124"/>
        <v>0</v>
      </c>
      <c r="I94" s="2">
        <f t="shared" si="124"/>
        <v>0</v>
      </c>
      <c r="J94" s="2">
        <f t="shared" si="124"/>
        <v>0</v>
      </c>
      <c r="K94" s="2">
        <f t="shared" si="124"/>
        <v>4999000</v>
      </c>
      <c r="L94" s="2">
        <f t="shared" si="124"/>
        <v>0</v>
      </c>
      <c r="M94" s="2">
        <f t="shared" ref="M94:P94" si="125">M95+M96</f>
        <v>0</v>
      </c>
      <c r="N94" s="2">
        <f t="shared" si="125"/>
        <v>0</v>
      </c>
      <c r="O94" s="2">
        <f t="shared" si="125"/>
        <v>0</v>
      </c>
      <c r="P94" s="2">
        <f t="shared" si="125"/>
        <v>0</v>
      </c>
      <c r="Q94" s="2">
        <f t="shared" si="124"/>
        <v>0</v>
      </c>
    </row>
    <row r="95" spans="1:17" ht="99.9" customHeight="1" x14ac:dyDescent="0.65">
      <c r="A95" s="67"/>
      <c r="B95" s="67"/>
      <c r="C95" s="43" t="s">
        <v>10</v>
      </c>
      <c r="D95" s="2">
        <f t="shared" si="113"/>
        <v>549890.11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549890.11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</row>
    <row r="96" spans="1:17" ht="99.9" customHeight="1" x14ac:dyDescent="0.65">
      <c r="A96" s="68"/>
      <c r="B96" s="68"/>
      <c r="C96" s="43" t="s">
        <v>6</v>
      </c>
      <c r="D96" s="2">
        <f t="shared" si="113"/>
        <v>4449109.8899999997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4449109.8899999997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</row>
    <row r="97" spans="1:21" ht="42" customHeight="1" x14ac:dyDescent="0.65">
      <c r="A97" s="65" t="s">
        <v>59</v>
      </c>
      <c r="B97" s="76" t="s">
        <v>23</v>
      </c>
      <c r="C97" s="43" t="s">
        <v>5</v>
      </c>
      <c r="D97" s="2">
        <f>SUM(E97:Q97)</f>
        <v>175562</v>
      </c>
      <c r="E97" s="2">
        <v>0</v>
      </c>
      <c r="F97" s="2">
        <v>0</v>
      </c>
      <c r="G97" s="2">
        <f t="shared" ref="G97:Q97" si="126">SUM(G98:G99)</f>
        <v>0</v>
      </c>
      <c r="H97" s="2">
        <v>0</v>
      </c>
      <c r="I97" s="2">
        <f t="shared" si="126"/>
        <v>0</v>
      </c>
      <c r="J97" s="2">
        <f t="shared" si="126"/>
        <v>0</v>
      </c>
      <c r="K97" s="2">
        <f t="shared" si="126"/>
        <v>175562</v>
      </c>
      <c r="L97" s="2">
        <f t="shared" si="126"/>
        <v>0</v>
      </c>
      <c r="M97" s="2">
        <f t="shared" ref="M97:P97" si="127">SUM(M98:M99)</f>
        <v>0</v>
      </c>
      <c r="N97" s="2">
        <f t="shared" si="127"/>
        <v>0</v>
      </c>
      <c r="O97" s="2">
        <f t="shared" si="127"/>
        <v>0</v>
      </c>
      <c r="P97" s="2">
        <f t="shared" si="127"/>
        <v>0</v>
      </c>
      <c r="Q97" s="2">
        <f t="shared" si="126"/>
        <v>0</v>
      </c>
    </row>
    <row r="98" spans="1:21" ht="42" customHeight="1" x14ac:dyDescent="0.65">
      <c r="A98" s="66"/>
      <c r="B98" s="61"/>
      <c r="C98" s="43" t="s">
        <v>10</v>
      </c>
      <c r="D98" s="2">
        <f t="shared" ref="D98:D99" si="128">SUM(E98:Q98)</f>
        <v>72711.820000000007</v>
      </c>
      <c r="E98" s="2">
        <v>0</v>
      </c>
      <c r="F98" s="2">
        <v>0</v>
      </c>
      <c r="G98" s="2">
        <f>G124+G126</f>
        <v>0</v>
      </c>
      <c r="H98" s="2">
        <v>0</v>
      </c>
      <c r="I98" s="2">
        <f>I124+I126</f>
        <v>0</v>
      </c>
      <c r="J98" s="2">
        <f>J124+J126</f>
        <v>0</v>
      </c>
      <c r="K98" s="2">
        <f>12711.82+60000</f>
        <v>72711.820000000007</v>
      </c>
      <c r="L98" s="2">
        <f t="shared" ref="L98:Q98" si="129">L124+L126</f>
        <v>0</v>
      </c>
      <c r="M98" s="2">
        <f t="shared" ref="M98:P98" si="130">M124+M126</f>
        <v>0</v>
      </c>
      <c r="N98" s="2">
        <f t="shared" si="130"/>
        <v>0</v>
      </c>
      <c r="O98" s="2">
        <f t="shared" si="130"/>
        <v>0</v>
      </c>
      <c r="P98" s="2">
        <f t="shared" si="130"/>
        <v>0</v>
      </c>
      <c r="Q98" s="2">
        <f t="shared" si="129"/>
        <v>0</v>
      </c>
    </row>
    <row r="99" spans="1:21" ht="42" customHeight="1" x14ac:dyDescent="0.65">
      <c r="A99" s="103"/>
      <c r="B99" s="61"/>
      <c r="C99" s="43" t="s">
        <v>6</v>
      </c>
      <c r="D99" s="2">
        <f t="shared" si="128"/>
        <v>102850.18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102850.18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4"/>
    </row>
    <row r="100" spans="1:21" ht="54.75" customHeight="1" x14ac:dyDescent="0.65">
      <c r="A100" s="65" t="s">
        <v>73</v>
      </c>
      <c r="B100" s="76" t="s">
        <v>23</v>
      </c>
      <c r="C100" s="43" t="s">
        <v>5</v>
      </c>
      <c r="D100" s="2">
        <f>SUM(E100:Q100)</f>
        <v>7000000</v>
      </c>
      <c r="E100" s="2">
        <v>0</v>
      </c>
      <c r="F100" s="2">
        <v>0</v>
      </c>
      <c r="G100" s="2">
        <f t="shared" ref="G100" si="131">SUM(G101:G102)</f>
        <v>0</v>
      </c>
      <c r="H100" s="2">
        <v>0</v>
      </c>
      <c r="I100" s="2">
        <f t="shared" ref="I100:Q100" si="132">SUM(I101:I102)</f>
        <v>0</v>
      </c>
      <c r="J100" s="2">
        <f t="shared" si="132"/>
        <v>0</v>
      </c>
      <c r="K100" s="2">
        <f t="shared" si="132"/>
        <v>0</v>
      </c>
      <c r="L100" s="2">
        <f t="shared" si="132"/>
        <v>0</v>
      </c>
      <c r="M100" s="2">
        <f t="shared" si="132"/>
        <v>7000000</v>
      </c>
      <c r="N100" s="2">
        <f t="shared" si="132"/>
        <v>0</v>
      </c>
      <c r="O100" s="2">
        <f t="shared" si="132"/>
        <v>0</v>
      </c>
      <c r="P100" s="2">
        <f t="shared" si="132"/>
        <v>0</v>
      </c>
      <c r="Q100" s="2">
        <f t="shared" si="132"/>
        <v>0</v>
      </c>
      <c r="T100" s="58"/>
    </row>
    <row r="101" spans="1:21" ht="65.25" customHeight="1" x14ac:dyDescent="0.65">
      <c r="A101" s="66"/>
      <c r="B101" s="61"/>
      <c r="C101" s="43" t="s">
        <v>10</v>
      </c>
      <c r="D101" s="2">
        <f t="shared" ref="D101:D102" si="133">SUM(E101:Q101)</f>
        <v>7000000</v>
      </c>
      <c r="E101" s="2">
        <v>0</v>
      </c>
      <c r="F101" s="2">
        <v>0</v>
      </c>
      <c r="G101" s="2">
        <f>G127+G129</f>
        <v>0</v>
      </c>
      <c r="H101" s="2">
        <v>0</v>
      </c>
      <c r="I101" s="2">
        <f>I127+I129</f>
        <v>0</v>
      </c>
      <c r="J101" s="2">
        <f>J127+J129</f>
        <v>0</v>
      </c>
      <c r="K101" s="2">
        <v>0</v>
      </c>
      <c r="L101" s="2">
        <f t="shared" ref="L101:Q101" si="134">L127+L129</f>
        <v>0</v>
      </c>
      <c r="M101" s="2">
        <v>7000000</v>
      </c>
      <c r="N101" s="2">
        <f t="shared" si="134"/>
        <v>0</v>
      </c>
      <c r="O101" s="2">
        <f t="shared" si="134"/>
        <v>0</v>
      </c>
      <c r="P101" s="2">
        <f t="shared" si="134"/>
        <v>0</v>
      </c>
      <c r="Q101" s="2">
        <f t="shared" si="134"/>
        <v>0</v>
      </c>
      <c r="T101" s="58"/>
    </row>
    <row r="102" spans="1:21" ht="75.75" customHeight="1" x14ac:dyDescent="0.65">
      <c r="A102" s="103"/>
      <c r="B102" s="61"/>
      <c r="C102" s="43" t="s">
        <v>6</v>
      </c>
      <c r="D102" s="2">
        <f t="shared" si="133"/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4"/>
    </row>
    <row r="103" spans="1:21" ht="64.5" customHeight="1" x14ac:dyDescent="0.65">
      <c r="A103" s="60" t="s">
        <v>74</v>
      </c>
      <c r="B103" s="61" t="s">
        <v>23</v>
      </c>
      <c r="C103" s="43" t="s">
        <v>5</v>
      </c>
      <c r="D103" s="2">
        <f>SUM(E103:Q103)</f>
        <v>1200000</v>
      </c>
      <c r="E103" s="2">
        <f>SUM(E104:E105)</f>
        <v>0</v>
      </c>
      <c r="F103" s="2">
        <f t="shared" ref="F103:Q103" si="135">SUM(F104:F105)</f>
        <v>0</v>
      </c>
      <c r="G103" s="2">
        <f t="shared" si="135"/>
        <v>0</v>
      </c>
      <c r="H103" s="2">
        <f t="shared" si="135"/>
        <v>0</v>
      </c>
      <c r="I103" s="2">
        <f t="shared" si="135"/>
        <v>0</v>
      </c>
      <c r="J103" s="2">
        <f t="shared" si="135"/>
        <v>0</v>
      </c>
      <c r="K103" s="2">
        <f t="shared" si="135"/>
        <v>0</v>
      </c>
      <c r="L103" s="2">
        <f t="shared" si="135"/>
        <v>0</v>
      </c>
      <c r="M103" s="2">
        <f t="shared" si="135"/>
        <v>1200000</v>
      </c>
      <c r="N103" s="2">
        <f t="shared" si="135"/>
        <v>0</v>
      </c>
      <c r="O103" s="2">
        <f t="shared" si="135"/>
        <v>0</v>
      </c>
      <c r="P103" s="2">
        <f t="shared" si="135"/>
        <v>0</v>
      </c>
      <c r="Q103" s="2">
        <f t="shared" si="135"/>
        <v>0</v>
      </c>
      <c r="R103" s="24"/>
    </row>
    <row r="104" spans="1:21" ht="51.75" customHeight="1" x14ac:dyDescent="0.6">
      <c r="A104" s="60"/>
      <c r="B104" s="61"/>
      <c r="C104" s="43" t="s">
        <v>10</v>
      </c>
      <c r="D104" s="2">
        <f>SUM(E104:Q104)</f>
        <v>1200000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1200000</v>
      </c>
      <c r="N104" s="2">
        <v>0</v>
      </c>
      <c r="O104" s="2">
        <v>0</v>
      </c>
      <c r="P104" s="2">
        <v>0</v>
      </c>
      <c r="Q104" s="2">
        <v>0</v>
      </c>
      <c r="R104" s="24"/>
      <c r="U104" s="59"/>
    </row>
    <row r="105" spans="1:21" ht="55.5" customHeight="1" x14ac:dyDescent="0.6">
      <c r="A105" s="60"/>
      <c r="B105" s="61"/>
      <c r="C105" s="43" t="s">
        <v>6</v>
      </c>
      <c r="D105" s="2">
        <f>SUM(E105:Q105)</f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4"/>
      <c r="U105" s="59"/>
    </row>
    <row r="106" spans="1:21" ht="55.5" customHeight="1" x14ac:dyDescent="0.6">
      <c r="A106" s="60"/>
      <c r="B106" s="61"/>
      <c r="C106" s="43" t="s">
        <v>17</v>
      </c>
      <c r="D106" s="2">
        <f>SUM(E106:Q106)</f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4" t="s">
        <v>61</v>
      </c>
      <c r="U106" s="59"/>
    </row>
    <row r="107" spans="1:21" ht="42" customHeight="1" x14ac:dyDescent="0.65">
      <c r="A107" s="25"/>
      <c r="B107" s="26"/>
      <c r="C107" s="27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21" ht="38.4" x14ac:dyDescent="0.7">
      <c r="A108" s="100" t="s">
        <v>48</v>
      </c>
      <c r="B108" s="101"/>
      <c r="C108" s="102"/>
      <c r="D108" s="102"/>
      <c r="E108" s="28" t="s">
        <v>50</v>
      </c>
      <c r="F108" s="29"/>
      <c r="G108" s="29"/>
      <c r="H108" s="98" t="s">
        <v>51</v>
      </c>
      <c r="I108" s="99"/>
      <c r="J108" s="99"/>
      <c r="K108" s="99"/>
      <c r="L108" s="50"/>
      <c r="M108" s="50"/>
    </row>
    <row r="109" spans="1:21" x14ac:dyDescent="0.65">
      <c r="A109" s="30"/>
      <c r="B109" s="31"/>
      <c r="D109" s="32"/>
      <c r="E109" s="32"/>
      <c r="F109" s="33"/>
      <c r="G109" s="33"/>
      <c r="H109" s="34"/>
      <c r="I109" s="34"/>
      <c r="J109" s="33"/>
      <c r="K109" s="12"/>
      <c r="L109" s="12"/>
      <c r="M109" s="12"/>
    </row>
    <row r="110" spans="1:21" x14ac:dyDescent="0.65">
      <c r="A110" s="35"/>
      <c r="B110" s="35"/>
      <c r="C110" s="35"/>
      <c r="D110" s="36"/>
      <c r="E110" s="36"/>
      <c r="F110" s="36"/>
      <c r="G110" s="36"/>
    </row>
    <row r="111" spans="1:21" x14ac:dyDescent="0.65">
      <c r="A111" s="35"/>
      <c r="B111" s="35"/>
      <c r="C111" s="35"/>
      <c r="D111" s="36"/>
      <c r="E111" s="36"/>
      <c r="F111" s="36"/>
      <c r="G111" s="36"/>
    </row>
    <row r="112" spans="1:21" x14ac:dyDescent="0.65">
      <c r="A112" s="35"/>
      <c r="B112" s="35"/>
      <c r="C112" s="35"/>
      <c r="D112" s="36"/>
      <c r="E112" s="36"/>
      <c r="F112" s="36"/>
      <c r="G112" s="36"/>
    </row>
    <row r="113" spans="1:7" x14ac:dyDescent="0.65">
      <c r="A113" s="35"/>
      <c r="B113" s="35"/>
      <c r="C113" s="35"/>
      <c r="D113" s="36"/>
      <c r="E113" s="36"/>
      <c r="F113" s="36"/>
      <c r="G113" s="36"/>
    </row>
  </sheetData>
  <mergeCells count="56">
    <mergeCell ref="B94:B96"/>
    <mergeCell ref="H108:K108"/>
    <mergeCell ref="A108:D108"/>
    <mergeCell ref="A83:A85"/>
    <mergeCell ref="B83:B85"/>
    <mergeCell ref="A89:A91"/>
    <mergeCell ref="B89:B91"/>
    <mergeCell ref="A94:A96"/>
    <mergeCell ref="A86:A88"/>
    <mergeCell ref="B86:B88"/>
    <mergeCell ref="A97:A99"/>
    <mergeCell ref="B97:B99"/>
    <mergeCell ref="A100:A102"/>
    <mergeCell ref="B100:B102"/>
    <mergeCell ref="A69:A72"/>
    <mergeCell ref="B69:B72"/>
    <mergeCell ref="B65:B68"/>
    <mergeCell ref="A77:A79"/>
    <mergeCell ref="B77:B79"/>
    <mergeCell ref="F7:Q7"/>
    <mergeCell ref="B54:B57"/>
    <mergeCell ref="A58:A61"/>
    <mergeCell ref="B58:B61"/>
    <mergeCell ref="A9:Q9"/>
    <mergeCell ref="E11:Q11"/>
    <mergeCell ref="A14:A18"/>
    <mergeCell ref="B14:B18"/>
    <mergeCell ref="D11:D12"/>
    <mergeCell ref="B11:B12"/>
    <mergeCell ref="C11:C12"/>
    <mergeCell ref="A11:A12"/>
    <mergeCell ref="A19:A23"/>
    <mergeCell ref="A50:A53"/>
    <mergeCell ref="B50:B53"/>
    <mergeCell ref="A54:A57"/>
    <mergeCell ref="H1:Q1"/>
    <mergeCell ref="H2:Q2"/>
    <mergeCell ref="H3:Q3"/>
    <mergeCell ref="H5:Q5"/>
    <mergeCell ref="G6:Q6"/>
    <mergeCell ref="A103:A106"/>
    <mergeCell ref="B103:B106"/>
    <mergeCell ref="B19:B23"/>
    <mergeCell ref="A65:A68"/>
    <mergeCell ref="B24:B28"/>
    <mergeCell ref="A29:A32"/>
    <mergeCell ref="B29:B32"/>
    <mergeCell ref="A33:A37"/>
    <mergeCell ref="B33:B37"/>
    <mergeCell ref="A40:A43"/>
    <mergeCell ref="B40:B43"/>
    <mergeCell ref="A46:A49"/>
    <mergeCell ref="B46:B49"/>
    <mergeCell ref="A24:A28"/>
    <mergeCell ref="A62:A64"/>
    <mergeCell ref="B62:B64"/>
  </mergeCells>
  <pageMargins left="0.55118110236220474" right="0.11811023622047245" top="0.19685039370078741" bottom="0.19685039370078741" header="0.43307086614173229" footer="0.43307086614173229"/>
  <pageSetup paperSize="9" scale="28" fitToHeight="0" orientation="landscape" r:id="rId1"/>
  <rowBreaks count="4" manualBreakCount="4">
    <brk id="39" max="17" man="1"/>
    <brk id="72" max="17" man="1"/>
    <brk id="88" max="17" man="1"/>
    <brk id="10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ресурсное </vt:lpstr>
      <vt:lpstr>'ресурсное '!Заголовки_для_печати</vt:lpstr>
      <vt:lpstr>'ресурсное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2025-11-10T05:39:41Z</dcterms:modified>
</cp:coreProperties>
</file>