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3B873FF-28B8-4C39-AF7B-56FA42A1C4B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перечень" sheetId="1" r:id="rId1"/>
    <sheet name="индексы" sheetId="2" r:id="rId2"/>
    <sheet name="график" sheetId="3" r:id="rId3"/>
  </sheets>
  <externalReferences>
    <externalReference r:id="rId4"/>
  </externalReferences>
  <definedNames>
    <definedName name="_xlnm.Print_Area" localSheetId="2">график!$A$3:$AB$36</definedName>
    <definedName name="_xlnm.Print_Area" localSheetId="1">индексы!$A$1:$P$24</definedName>
    <definedName name="_xlnm.Print_Area" localSheetId="0">перечень!$A$1:$H$36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3" l="1"/>
  <c r="B34" i="3"/>
  <c r="B33" i="3"/>
  <c r="B30" i="3"/>
  <c r="B29" i="3"/>
  <c r="AC17" i="3" l="1"/>
  <c r="AD17" i="3"/>
  <c r="AE17" i="3"/>
  <c r="AF17" i="3"/>
  <c r="AG17" i="3"/>
  <c r="AH17" i="3"/>
  <c r="AI17" i="3"/>
  <c r="AJ17" i="3"/>
  <c r="AK17" i="3"/>
  <c r="H11" i="1" l="1"/>
  <c r="H12" i="1"/>
  <c r="H13" i="1"/>
  <c r="L13" i="2"/>
  <c r="AH11" i="3" l="1"/>
  <c r="AI11" i="3"/>
  <c r="AJ11" i="3"/>
  <c r="AK11" i="3"/>
  <c r="AG11" i="3"/>
  <c r="AB12" i="3"/>
  <c r="T11" i="3"/>
  <c r="U11" i="3"/>
  <c r="V11" i="3"/>
  <c r="W11" i="3"/>
  <c r="X11" i="3"/>
  <c r="Y11" i="3"/>
  <c r="Z11" i="3"/>
  <c r="AA11" i="3"/>
  <c r="AC11" i="3"/>
  <c r="AD11" i="3"/>
  <c r="AE11" i="3"/>
  <c r="AF11" i="3"/>
  <c r="S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E11" i="3"/>
  <c r="F16" i="3" l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G18" i="2" l="1"/>
  <c r="AK12" i="3" s="1"/>
  <c r="H18" i="2"/>
  <c r="I18" i="2"/>
  <c r="J18" i="2"/>
  <c r="K18" i="2"/>
  <c r="L18" i="2"/>
  <c r="D29" i="3" l="1"/>
  <c r="D34" i="3" l="1"/>
  <c r="D33" i="3"/>
  <c r="D30" i="3"/>
  <c r="D31" i="3" l="1"/>
  <c r="D35" i="3"/>
  <c r="D36" i="3" l="1"/>
  <c r="F27" i="3" l="1"/>
  <c r="C35" i="3"/>
  <c r="C31" i="3"/>
  <c r="G27" i="3" l="1"/>
  <c r="C36" i="3"/>
  <c r="H27" i="3" l="1"/>
  <c r="C8" i="2"/>
  <c r="D8" i="2"/>
  <c r="F12" i="3" s="1"/>
  <c r="E8" i="2"/>
  <c r="G12" i="3" s="1"/>
  <c r="F8" i="2"/>
  <c r="H12" i="3" s="1"/>
  <c r="G8" i="2"/>
  <c r="I12" i="3" s="1"/>
  <c r="H8" i="2"/>
  <c r="J12" i="3" s="1"/>
  <c r="I8" i="2"/>
  <c r="K12" i="3" s="1"/>
  <c r="J8" i="2"/>
  <c r="L12" i="3" s="1"/>
  <c r="K8" i="2"/>
  <c r="M12" i="3" s="1"/>
  <c r="L8" i="2"/>
  <c r="N12" i="3" s="1"/>
  <c r="M8" i="2"/>
  <c r="O12" i="3" s="1"/>
  <c r="N8" i="2"/>
  <c r="P12" i="3" s="1"/>
  <c r="O8" i="2"/>
  <c r="Q12" i="3" s="1"/>
  <c r="P8" i="2"/>
  <c r="R12" i="3" s="1"/>
  <c r="C13" i="2"/>
  <c r="S12" i="3" s="1"/>
  <c r="D13" i="2"/>
  <c r="T12" i="3" s="1"/>
  <c r="E13" i="2"/>
  <c r="U12" i="3" s="1"/>
  <c r="F13" i="2"/>
  <c r="V12" i="3" s="1"/>
  <c r="G13" i="2"/>
  <c r="W12" i="3" s="1"/>
  <c r="H13" i="2"/>
  <c r="X12" i="3" s="1"/>
  <c r="I13" i="2"/>
  <c r="Y12" i="3" s="1"/>
  <c r="J13" i="2"/>
  <c r="Z12" i="3" s="1"/>
  <c r="K13" i="2"/>
  <c r="AA12" i="3" s="1"/>
  <c r="M13" i="2"/>
  <c r="AC12" i="3" s="1"/>
  <c r="N13" i="2"/>
  <c r="AD12" i="3" s="1"/>
  <c r="O13" i="2"/>
  <c r="AE12" i="3" s="1"/>
  <c r="P13" i="2"/>
  <c r="AF12" i="3" s="1"/>
  <c r="C18" i="2"/>
  <c r="D18" i="2"/>
  <c r="AH12" i="3" s="1"/>
  <c r="E18" i="2"/>
  <c r="AI12" i="3" s="1"/>
  <c r="F18" i="2"/>
  <c r="AJ12" i="3" s="1"/>
  <c r="C9" i="2" l="1"/>
  <c r="E12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AG12" i="3"/>
  <c r="I27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l="1"/>
  <c r="M14" i="2" s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13" i="3"/>
  <c r="J27" i="3"/>
  <c r="T13" i="3" l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K27" i="3"/>
  <c r="L27" i="3" l="1"/>
  <c r="M27" i="3" l="1"/>
  <c r="N27" i="3" l="1"/>
  <c r="O27" i="3" l="1"/>
  <c r="P27" i="3" l="1"/>
  <c r="Q27" i="3" l="1"/>
  <c r="R27" i="3" l="1"/>
  <c r="S27" i="3" l="1"/>
  <c r="T27" i="3" l="1"/>
  <c r="U27" i="3" l="1"/>
  <c r="V27" i="3" l="1"/>
  <c r="W27" i="3" l="1"/>
  <c r="X27" i="3" l="1"/>
  <c r="Y27" i="3" l="1"/>
  <c r="Z27" i="3" l="1"/>
  <c r="AA27" i="3" l="1"/>
  <c r="AB27" i="3" l="1"/>
  <c r="AC27" i="3" l="1"/>
  <c r="AD27" i="3" l="1"/>
  <c r="AE27" i="3" l="1"/>
  <c r="AF27" i="3" l="1"/>
  <c r="AG27" i="3" l="1"/>
  <c r="AH27" i="3" l="1"/>
  <c r="AI27" i="3" l="1"/>
  <c r="AJ27" i="3" l="1"/>
  <c r="AK27" i="3" l="1"/>
  <c r="AC35" i="3" l="1"/>
  <c r="AD35" i="3" l="1"/>
  <c r="AE35" i="3" l="1"/>
  <c r="AF35" i="3" l="1"/>
  <c r="AG35" i="3" l="1"/>
  <c r="AH35" i="3" l="1"/>
  <c r="AI35" i="3" l="1"/>
  <c r="AJ35" i="3"/>
  <c r="AC18" i="3" l="1"/>
  <c r="AD18" i="3" l="1"/>
  <c r="AE18" i="3" l="1"/>
  <c r="AG18" i="3" l="1"/>
  <c r="AF18" i="3"/>
  <c r="AH18" i="3" l="1"/>
  <c r="AI18" i="3"/>
  <c r="AJ18" i="3" l="1"/>
  <c r="AK18" i="3" l="1"/>
  <c r="AD31" i="3" l="1"/>
  <c r="AD36" i="3" s="1"/>
  <c r="AC21" i="3" l="1"/>
  <c r="AC22" i="3" s="1"/>
  <c r="AD21" i="3" l="1"/>
  <c r="AD22" i="3" s="1"/>
  <c r="AE21" i="3" l="1"/>
  <c r="AE22" i="3" s="1"/>
  <c r="AF21" i="3" l="1"/>
  <c r="AF22" i="3" s="1"/>
  <c r="AH21" i="3" l="1"/>
  <c r="AH22" i="3" s="1"/>
  <c r="AG21" i="3"/>
  <c r="AG22" i="3" s="1"/>
  <c r="AI21" i="3" l="1"/>
  <c r="AI22" i="3" s="1"/>
  <c r="AK21" i="3" l="1"/>
  <c r="AK22" i="3" s="1"/>
  <c r="AJ21" i="3"/>
  <c r="AJ22" i="3" s="1"/>
  <c r="AC19" i="3" l="1"/>
  <c r="AC20" i="3" s="1"/>
  <c r="AC31" i="3" s="1"/>
  <c r="AC36" i="3" s="1"/>
  <c r="AE19" i="3"/>
  <c r="AE20" i="3" s="1"/>
  <c r="AE31" i="3" s="1"/>
  <c r="AE36" i="3" s="1"/>
  <c r="AK19" i="3"/>
  <c r="AK20" i="3" s="1"/>
  <c r="AJ19" i="3" l="1"/>
  <c r="AJ20" i="3" s="1"/>
  <c r="AJ31" i="3" s="1"/>
  <c r="AJ36" i="3" s="1"/>
  <c r="AF19" i="3"/>
  <c r="AF20" i="3" s="1"/>
  <c r="AF31" i="3" s="1"/>
  <c r="AF36" i="3" s="1"/>
  <c r="AH19" i="3"/>
  <c r="AH20" i="3" s="1"/>
  <c r="AH31" i="3" s="1"/>
  <c r="AH36" i="3" s="1"/>
  <c r="AI19" i="3"/>
  <c r="AI20" i="3" s="1"/>
  <c r="AI31" i="3" s="1"/>
  <c r="AI36" i="3" s="1"/>
  <c r="AD19" i="3"/>
  <c r="AD20" i="3" s="1"/>
  <c r="AG19" i="3"/>
  <c r="AG20" i="3" s="1"/>
  <c r="AG31" i="3" s="1"/>
  <c r="AG36" i="3" s="1"/>
  <c r="J18" i="3" l="1"/>
  <c r="M18" i="3"/>
  <c r="F18" i="3"/>
  <c r="H18" i="3"/>
  <c r="I18" i="3"/>
  <c r="G18" i="3" l="1"/>
  <c r="K18" i="3"/>
  <c r="N18" i="3"/>
  <c r="L18" i="3"/>
  <c r="O18" i="3" l="1"/>
  <c r="P18" i="3" l="1"/>
  <c r="Q18" i="3" l="1"/>
  <c r="R18" i="3" l="1"/>
  <c r="S18" i="3" l="1"/>
  <c r="T18" i="3" l="1"/>
  <c r="V18" i="3" l="1"/>
  <c r="U18" i="3"/>
  <c r="X18" i="3" l="1"/>
  <c r="W18" i="3"/>
  <c r="Y18" i="3" l="1"/>
  <c r="Z18" i="3" l="1"/>
  <c r="AA18" i="3"/>
  <c r="AB18" i="3" l="1"/>
  <c r="E18" i="3" l="1"/>
  <c r="D18" i="3" s="1"/>
  <c r="C18" i="3" s="1"/>
  <c r="F17" i="3" l="1"/>
  <c r="F19" i="3" s="1"/>
  <c r="F20" i="3" s="1"/>
  <c r="F29" i="3" s="1"/>
  <c r="F31" i="3" s="1"/>
  <c r="L17" i="3" l="1"/>
  <c r="L19" i="3" s="1"/>
  <c r="L20" i="3" s="1"/>
  <c r="L29" i="3" s="1"/>
  <c r="L31" i="3" s="1"/>
  <c r="H17" i="3"/>
  <c r="H19" i="3" s="1"/>
  <c r="H20" i="3" s="1"/>
  <c r="H29" i="3" s="1"/>
  <c r="H31" i="3" s="1"/>
  <c r="J17" i="3"/>
  <c r="J19" i="3" s="1"/>
  <c r="J20" i="3" s="1"/>
  <c r="J29" i="3" s="1"/>
  <c r="J31" i="3" s="1"/>
  <c r="W17" i="3"/>
  <c r="W19" i="3" s="1"/>
  <c r="AA17" i="3"/>
  <c r="W20" i="3" l="1"/>
  <c r="X43" i="3"/>
  <c r="U17" i="3"/>
  <c r="U19" i="3" s="1"/>
  <c r="U20" i="3" s="1"/>
  <c r="U29" i="3" s="1"/>
  <c r="U31" i="3" s="1"/>
  <c r="O17" i="3"/>
  <c r="O19" i="3" s="1"/>
  <c r="O20" i="3" s="1"/>
  <c r="O29" i="3" s="1"/>
  <c r="O31" i="3" s="1"/>
  <c r="R17" i="3"/>
  <c r="R19" i="3" s="1"/>
  <c r="R20" i="3" s="1"/>
  <c r="R29" i="3" s="1"/>
  <c r="R31" i="3" s="1"/>
  <c r="I17" i="3"/>
  <c r="I19" i="3" s="1"/>
  <c r="I20" i="3" s="1"/>
  <c r="I29" i="3" s="1"/>
  <c r="I31" i="3" s="1"/>
  <c r="K17" i="3"/>
  <c r="K19" i="3" s="1"/>
  <c r="K20" i="3" s="1"/>
  <c r="K29" i="3" s="1"/>
  <c r="K31" i="3" s="1"/>
  <c r="Z17" i="3"/>
  <c r="Z19" i="3" s="1"/>
  <c r="Z20" i="3" s="1"/>
  <c r="Z30" i="3" s="1"/>
  <c r="Z31" i="3" s="1"/>
  <c r="X17" i="3"/>
  <c r="X19" i="3" s="1"/>
  <c r="X20" i="3" s="1"/>
  <c r="X30" i="3" s="1"/>
  <c r="X31" i="3" s="1"/>
  <c r="M17" i="3"/>
  <c r="M19" i="3" s="1"/>
  <c r="M20" i="3" s="1"/>
  <c r="M29" i="3" s="1"/>
  <c r="M31" i="3" s="1"/>
  <c r="Y17" i="3"/>
  <c r="Y19" i="3" s="1"/>
  <c r="Y20" i="3" s="1"/>
  <c r="Y30" i="3" s="1"/>
  <c r="Y31" i="3" s="1"/>
  <c r="T17" i="3"/>
  <c r="T19" i="3" s="1"/>
  <c r="T20" i="3" s="1"/>
  <c r="T29" i="3" s="1"/>
  <c r="T31" i="3" s="1"/>
  <c r="P17" i="3"/>
  <c r="P19" i="3" s="1"/>
  <c r="P20" i="3" s="1"/>
  <c r="P29" i="3" s="1"/>
  <c r="P31" i="3" s="1"/>
  <c r="S17" i="3"/>
  <c r="S19" i="3" s="1"/>
  <c r="S20" i="3" s="1"/>
  <c r="S29" i="3" s="1"/>
  <c r="S31" i="3" s="1"/>
  <c r="G17" i="3"/>
  <c r="G19" i="3" s="1"/>
  <c r="G20" i="3" s="1"/>
  <c r="G29" i="3" s="1"/>
  <c r="G31" i="3" s="1"/>
  <c r="N17" i="3"/>
  <c r="N19" i="3" s="1"/>
  <c r="N20" i="3" s="1"/>
  <c r="N29" i="3" s="1"/>
  <c r="N31" i="3" s="1"/>
  <c r="Q17" i="3"/>
  <c r="Q19" i="3" s="1"/>
  <c r="Q20" i="3" s="1"/>
  <c r="Q29" i="3" s="1"/>
  <c r="Q31" i="3" s="1"/>
  <c r="V17" i="3"/>
  <c r="V19" i="3" s="1"/>
  <c r="V20" i="3" s="1"/>
  <c r="V29" i="3" s="1"/>
  <c r="V31" i="3" s="1"/>
  <c r="AA19" i="3"/>
  <c r="AB17" i="3"/>
  <c r="AB19" i="3" s="1"/>
  <c r="AB20" i="3" s="1"/>
  <c r="AB30" i="3" s="1"/>
  <c r="W29" i="3" l="1"/>
  <c r="W30" i="3"/>
  <c r="W44" i="3" s="1"/>
  <c r="AA20" i="3"/>
  <c r="AA30" i="3" s="1"/>
  <c r="AB31" i="3"/>
  <c r="X44" i="3" l="1"/>
  <c r="W45" i="3"/>
  <c r="X45" i="3" s="1"/>
  <c r="G14" i="1" s="1"/>
  <c r="H14" i="1" s="1"/>
  <c r="W31" i="3"/>
  <c r="AA31" i="3"/>
  <c r="AL30" i="3"/>
  <c r="AM30" i="3" s="1"/>
  <c r="E21" i="3" l="1"/>
  <c r="E22" i="3" s="1"/>
  <c r="E33" i="3" s="1"/>
  <c r="F21" i="3"/>
  <c r="F22" i="3" s="1"/>
  <c r="F33" i="3" s="1"/>
  <c r="F35" i="3" s="1"/>
  <c r="F36" i="3" s="1"/>
  <c r="E35" i="3" l="1"/>
  <c r="G21" i="3" l="1"/>
  <c r="G22" i="3" s="1"/>
  <c r="G33" i="3" s="1"/>
  <c r="G35" i="3" l="1"/>
  <c r="G36" i="3" s="1"/>
  <c r="H21" i="3"/>
  <c r="H22" i="3" s="1"/>
  <c r="H33" i="3" s="1"/>
  <c r="H35" i="3" s="1"/>
  <c r="H36" i="3" s="1"/>
  <c r="I21" i="3" l="1"/>
  <c r="I22" i="3" s="1"/>
  <c r="I33" i="3" s="1"/>
  <c r="J21" i="3" l="1"/>
  <c r="J22" i="3" s="1"/>
  <c r="J33" i="3" s="1"/>
  <c r="J35" i="3" s="1"/>
  <c r="J36" i="3" s="1"/>
  <c r="I35" i="3"/>
  <c r="I36" i="3" s="1"/>
  <c r="K21" i="3" l="1"/>
  <c r="K22" i="3" s="1"/>
  <c r="K33" i="3" s="1"/>
  <c r="K35" i="3" s="1"/>
  <c r="K36" i="3" s="1"/>
  <c r="L21" i="3" l="1"/>
  <c r="L22" i="3" s="1"/>
  <c r="L33" i="3" s="1"/>
  <c r="M21" i="3" l="1"/>
  <c r="M22" i="3" s="1"/>
  <c r="M33" i="3" s="1"/>
  <c r="M35" i="3" s="1"/>
  <c r="M36" i="3" s="1"/>
  <c r="L35" i="3"/>
  <c r="L36" i="3" s="1"/>
  <c r="N21" i="3" l="1"/>
  <c r="O44" i="3" l="1"/>
  <c r="N22" i="3"/>
  <c r="O21" i="3"/>
  <c r="O22" i="3" s="1"/>
  <c r="O34" i="3" s="1"/>
  <c r="O35" i="3" s="1"/>
  <c r="O36" i="3" s="1"/>
  <c r="P21" i="3" l="1"/>
  <c r="P22" i="3" s="1"/>
  <c r="P34" i="3" s="1"/>
  <c r="P35" i="3" s="1"/>
  <c r="P36" i="3" s="1"/>
  <c r="N33" i="3"/>
  <c r="N34" i="3" s="1"/>
  <c r="N35" i="3" s="1"/>
  <c r="N36" i="3" s="1"/>
  <c r="Q21" i="3" l="1"/>
  <c r="Q22" i="3" s="1"/>
  <c r="Q34" i="3" s="1"/>
  <c r="Q35" i="3" s="1"/>
  <c r="Q36" i="3" s="1"/>
  <c r="N45" i="3"/>
  <c r="AL33" i="3"/>
  <c r="AM33" i="3" s="1"/>
  <c r="R21" i="3" l="1"/>
  <c r="R22" i="3" s="1"/>
  <c r="R34" i="3" s="1"/>
  <c r="R35" i="3" s="1"/>
  <c r="R36" i="3" s="1"/>
  <c r="O45" i="3"/>
  <c r="G20" i="1" s="1"/>
  <c r="H20" i="1" s="1"/>
  <c r="N46" i="3"/>
  <c r="O46" i="3" s="1"/>
  <c r="S21" i="3" l="1"/>
  <c r="S22" i="3" s="1"/>
  <c r="S34" i="3" s="1"/>
  <c r="S35" i="3" s="1"/>
  <c r="S36" i="3" s="1"/>
  <c r="T21" i="3" l="1"/>
  <c r="T22" i="3" s="1"/>
  <c r="T34" i="3" s="1"/>
  <c r="T35" i="3" s="1"/>
  <c r="T36" i="3" s="1"/>
  <c r="U21" i="3" l="1"/>
  <c r="U22" i="3" s="1"/>
  <c r="U34" i="3" s="1"/>
  <c r="U35" i="3" s="1"/>
  <c r="U36" i="3" s="1"/>
  <c r="V21" i="3" l="1"/>
  <c r="V22" i="3" s="1"/>
  <c r="V34" i="3" s="1"/>
  <c r="V35" i="3" s="1"/>
  <c r="V36" i="3" s="1"/>
  <c r="W21" i="3" l="1"/>
  <c r="W22" i="3" s="1"/>
  <c r="W34" i="3" s="1"/>
  <c r="W35" i="3" s="1"/>
  <c r="W36" i="3" s="1"/>
  <c r="X21" i="3" l="1"/>
  <c r="X22" i="3" s="1"/>
  <c r="X34" i="3" s="1"/>
  <c r="X35" i="3" s="1"/>
  <c r="X36" i="3" s="1"/>
  <c r="Y21" i="3"/>
  <c r="Z21" i="3" l="1"/>
  <c r="Z22" i="3" s="1"/>
  <c r="Z34" i="3" s="1"/>
  <c r="Z35" i="3" s="1"/>
  <c r="Z36" i="3" s="1"/>
  <c r="Y22" i="3"/>
  <c r="Y34" i="3" s="1"/>
  <c r="Y35" i="3" s="1"/>
  <c r="Y36" i="3" s="1"/>
  <c r="AA21" i="3" l="1"/>
  <c r="AA22" i="3" l="1"/>
  <c r="AA34" i="3" s="1"/>
  <c r="AA35" i="3" s="1"/>
  <c r="AA36" i="3" s="1"/>
  <c r="AB21" i="3"/>
  <c r="G21" i="1" s="1"/>
  <c r="H21" i="1" l="1"/>
  <c r="H26" i="1" s="1"/>
  <c r="G26" i="1"/>
  <c r="AB22" i="3"/>
  <c r="AB34" i="3" s="1"/>
  <c r="D21" i="3"/>
  <c r="C21" i="3" l="1"/>
  <c r="AB35" i="3"/>
  <c r="AB36" i="3" s="1"/>
  <c r="AL34" i="3"/>
  <c r="AM34" i="3" s="1"/>
  <c r="E17" i="3" l="1"/>
  <c r="E19" i="3" l="1"/>
  <c r="D17" i="3"/>
  <c r="D19" i="3" l="1"/>
  <c r="D23" i="3" s="1"/>
  <c r="C17" i="3"/>
  <c r="C19" i="3" s="1"/>
  <c r="C23" i="3" s="1"/>
  <c r="E20" i="3"/>
  <c r="E29" i="3" s="1"/>
  <c r="G10" i="1"/>
  <c r="H10" i="1" l="1"/>
  <c r="H18" i="1" s="1"/>
  <c r="H27" i="1" s="1"/>
  <c r="G18" i="1"/>
  <c r="G27" i="1" s="1"/>
  <c r="E31" i="3"/>
  <c r="E36" i="3" s="1"/>
  <c r="AL29" i="3"/>
  <c r="AM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Юля, проверь копейки</t>
        </r>
      </text>
    </comment>
  </commentList>
</comments>
</file>

<file path=xl/sharedStrings.xml><?xml version="1.0" encoding="utf-8"?>
<sst xmlns="http://schemas.openxmlformats.org/spreadsheetml/2006/main" count="182" uniqueCount="120">
  <si>
    <t>№ п/п</t>
  </si>
  <si>
    <t>Наименование объекта</t>
  </si>
  <si>
    <t>Описание и основные характеристики мероприятий</t>
  </si>
  <si>
    <t>Срок реализации</t>
  </si>
  <si>
    <t>2.</t>
  </si>
  <si>
    <t>Итого:</t>
  </si>
  <si>
    <t>Адрес (местоположение объекта)</t>
  </si>
  <si>
    <t>Обоснование необходимости (цель реализации)</t>
  </si>
  <si>
    <t>Реконструкция существующих сетей водоснабжения</t>
  </si>
  <si>
    <t>Иркутская область, г. Усолье-Сибирское, от «ВОС» до проспекта Химиков</t>
  </si>
  <si>
    <t>Сооружение водовод верхней зоны по адресу: Иркутская область, г. Усолье-Сибирское, от «ВОС» до проспекта Химиков</t>
  </si>
  <si>
    <t>1.1.</t>
  </si>
  <si>
    <t>1.2.</t>
  </si>
  <si>
    <r>
      <t>Сооружение водовод  нижней зоны по адресу:</t>
    </r>
    <r>
      <rPr>
        <sz val="12"/>
        <color theme="1"/>
        <rFont val="Courier New"/>
        <family val="3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Иркутская область, г. Усолье-Сибирское, от «ВОС» до гаражного кооператива «Спутник» по ул. Коростова</t>
    </r>
  </si>
  <si>
    <t>Иркутская область,  г. Усолье-Сибирское, от «ВОС» до гаражного кооператива «Спутник» по ул. Коростова</t>
  </si>
  <si>
    <t>Реконструкция существующих сетей водоотведения</t>
  </si>
  <si>
    <t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t>
  </si>
  <si>
    <t xml:space="preserve"> Иркутская область,  г. Усолье-Сибирское, от КНС-1 ул.Крупской до КОС-1,3  </t>
  </si>
  <si>
    <t>2.1.</t>
  </si>
  <si>
    <t>1. Уменьшение количества аварий и засоров на сетях канализации,                                   2. Снижение процента износа канализационных сетей.</t>
  </si>
  <si>
    <t>Сооружение коллектор канализационный напорный диаметром 900 мм по адресу: Иркутская область, г. Усолье-Сибирское, от КНС-1 по ул.Крупской до КОС-2,3</t>
  </si>
  <si>
    <t xml:space="preserve">Иркутская область, г. Усолье-Сибирское, от КНС-1 ул.Крупской до КОС-2,3 </t>
  </si>
  <si>
    <t>2.2.</t>
  </si>
  <si>
    <t>Задание Концессионера и основные мероприятия с описанием основных характеристик таких мероприятий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</si>
  <si>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</si>
  <si>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</si>
  <si>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</si>
  <si>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</si>
  <si>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</si>
  <si>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</si>
  <si>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</si>
  <si>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</si>
  <si>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</si>
  <si>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</si>
  <si>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</si>
  <si>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</si>
  <si>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</si>
  <si>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</si>
  <si>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</si>
  <si>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</si>
  <si>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</si>
  <si>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</si>
  <si>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</si>
  <si>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</si>
  <si>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</si>
  <si>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</si>
  <si>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</si>
  <si>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</si>
  <si>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</si>
  <si>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</si>
  <si>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</si>
  <si>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</si>
  <si>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</si>
  <si>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</si>
  <si>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</si>
  <si>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</si>
  <si>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</si>
  <si>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</si>
  <si>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</si>
  <si>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</si>
  <si>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</si>
  <si>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</si>
  <si>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</si>
  <si>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</si>
  <si>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</si>
  <si>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Приложение № 2</t>
  </si>
  <si>
    <t>к концессионному соглашению</t>
  </si>
  <si>
    <t>№____________________________</t>
  </si>
  <si>
    <t>от ______________________ года</t>
  </si>
  <si>
    <t>Подписи сторон:</t>
  </si>
  <si>
    <t>Концедент</t>
  </si>
  <si>
    <t>Концессионер</t>
  </si>
  <si>
    <t>Губернатор Иркутской области</t>
  </si>
  <si>
    <t xml:space="preserve">Субъект РФ </t>
  </si>
  <si>
    <t>________________ И.И. Кобзев</t>
  </si>
  <si>
    <t>Общество с ограниченной ответственностью "АкваСервис"</t>
  </si>
  <si>
    <t>Муниципальное образование "Город Усолье-Сибирское"</t>
  </si>
  <si>
    <t>___________________ М.В. Торопкин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</si>
  <si>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</si>
  <si>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</si>
  <si>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</si>
  <si>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</si>
  <si>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1.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</si>
  <si>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</si>
  <si>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</si>
  <si>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</si>
  <si>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</si>
  <si>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</si>
  <si>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</si>
  <si>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</si>
  <si>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</si>
  <si>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</si>
  <si>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________________Е.С. Кустос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</si>
  <si>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</si>
  <si>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</si>
  <si>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</si>
  <si>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</si>
  <si>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1. Уменьшение количества перерывов в подаче питьевой воды населению,                                             2. Уменьшение процента потерь воды при транспортировке,                                 3. Снижение процента износа водопроводных сетей.</t>
  </si>
  <si>
    <t>2026г-2035г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</si>
  <si>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</si>
  <si>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</si>
  <si>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</si>
  <si>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</si>
  <si>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</si>
  <si>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Объем инвестиций, тыс.рублей                               (без НДС) </t>
  </si>
  <si>
    <t xml:space="preserve">Объем инвестиций, тыс.рублей                               (с НДС) </t>
  </si>
  <si>
    <t>2026г-2044 г</t>
  </si>
  <si>
    <t>2035г-2049г</t>
  </si>
  <si>
    <t>2044г-2049г</t>
  </si>
  <si>
    <t>Реконструкция водовода верхней зоны от «ВОС» (ВК-1) до проспекта Химиков (ВК-28) с заменой трубопровода диаметра 600мм стального – 4123 м., чугунного – 2722 м. на полиэтиленовый диаметром 630мм общей протяженностью – 6935 м.</t>
  </si>
  <si>
    <t>Реконструкция водовода нижней зоны от «ВОС» (ВК-37) до гаражного кооператива «Спутник» по ул. Коростова (ВК усл. №5) с заменой трубопровода диаметром 500мм стального – 28 м., чугунного – 2139 м. на полиэтиленовый диаметром 500мм общей протяженностью – 2167 м.</t>
  </si>
  <si>
    <t>Реконструкция коллектора напорных стоков Д-600 мм от КНС-1 (камера № 8) по ул. Крупской до КОС (камера №1) с заменой трубопровода диаметром 600мм стального – 17 м., чугунного – 3878м. на полиэтиленовый диаметром 630мм общей протяженностью 3895 м.; замена трубопровода диаметром 150мм стального на полиэтиленовый диаметром 160мм общей протяженностью 138м.</t>
  </si>
  <si>
    <t>Реконструкция коллектора напорных стоков Д-900 мм от КНС-1 (камера №1) по ул. Крупской до КОС-2,3 ( камера №2, Г №3) с заменой трубопровода диаметром 900 мм стального – 472,5 м., чугунного – 3717,5 м. на полиэтиленовый – 4190 м.</t>
  </si>
  <si>
    <t>к постановлению администрации</t>
  </si>
  <si>
    <t xml:space="preserve">города Усолье - Сибирское </t>
  </si>
  <si>
    <t>Срок реконструкции Объекта концессионного соглашения</t>
  </si>
  <si>
    <t xml:space="preserve"> Приложение № 3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</si>
  <si>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</si>
  <si>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№1705-па</t>
  </si>
  <si>
    <t>от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</si>
</sst>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ourier New"/>
      <family val="3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7" fillId="0" borderId="1" xfId="0" applyNumberFormat="1" applyFont="1" applyBorder="1"/>
    <xf numFmtId="0" fontId="6" fillId="3" borderId="1" xfId="0" applyFont="1" applyFill="1" applyBorder="1"/>
    <xf numFmtId="3" fontId="7" fillId="3" borderId="1" xfId="0" applyNumberFormat="1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5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3" fontId="10" fillId="0" borderId="0" xfId="0" applyNumberFormat="1" applyFont="1"/>
    <xf numFmtId="0" fontId="10" fillId="0" borderId="0" xfId="0" applyFont="1"/>
    <xf numFmtId="0" fontId="10" fillId="2" borderId="0" xfId="0" applyFont="1" applyFill="1"/>
    <xf numFmtId="167" fontId="10" fillId="0" borderId="0" xfId="0" applyNumberFormat="1" applyFont="1"/>
    <xf numFmtId="166" fontId="8" fillId="2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3" fillId="0" borderId="7" xfId="2" applyNumberFormat="1" applyFont="1" applyFill="1" applyBorder="1" applyAlignment="1">
      <alignment horizontal="center" vertical="center"/>
    </xf>
    <xf numFmtId="166" fontId="13" fillId="0" borderId="0" xfId="2" applyNumberFormat="1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/>
    <xf numFmtId="3" fontId="8" fillId="0" borderId="0" xfId="0" applyNumberFormat="1" applyFont="1"/>
    <xf numFmtId="4" fontId="2" fillId="7" borderId="1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right" vertical="top"/>
    </xf>
    <xf numFmtId="0" fontId="2" fillId="7" borderId="0" xfId="0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167" fontId="7" fillId="7" borderId="0" xfId="0" applyNumberFormat="1" applyFont="1" applyFill="1" applyAlignment="1">
      <alignment horizontal="center" vertical="center" wrapText="1"/>
    </xf>
    <xf numFmtId="3" fontId="7" fillId="7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7" fillId="7" borderId="0" xfId="0" applyFont="1" applyFill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&#1050;&#1086;&#1085;&#1094;&#1077;&#1089;&#1089;&#1080;&#1103;%20&#1080;&#1102;&#1083;&#1100;%202025%20&#1075;.%20(&#1089;%20&#1091;&#1095;&#1077;&#1090;&#1086;&#1084;%20&#1079;&#1072;&#1084;&#1077;&#1095;&#1072;&#1085;&#1080;&#1081;%20&#1057;&#1058;&#1048;&#1054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5183.0397241595292</v>
          </cell>
          <cell r="AB12">
            <v>37023.675460575985</v>
          </cell>
          <cell r="AC12">
            <v>38207.463642855342</v>
          </cell>
          <cell r="AD12">
            <v>39430.420239567204</v>
          </cell>
          <cell r="AE12">
            <v>40693.870421093881</v>
          </cell>
          <cell r="AF12">
            <v>41999.183459211177</v>
          </cell>
          <cell r="AG12">
            <v>43347.778618929253</v>
          </cell>
          <cell r="AH12">
            <v>44741.121983725599</v>
          </cell>
          <cell r="AI12">
            <v>46180.73171531978</v>
          </cell>
          <cell r="AJ12">
            <v>47668.177749180162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809.30908321754646</v>
          </cell>
          <cell r="AA12">
            <v>838.51745691969609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22093.672485361796</v>
          </cell>
          <cell r="X12">
            <v>10148.506740691786</v>
          </cell>
          <cell r="Y12">
            <v>10489.345779492502</v>
          </cell>
          <cell r="Z12">
            <v>6071.7263508437572</v>
          </cell>
          <cell r="AA12">
            <v>5603.07200732201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view="pageBreakPreview" zoomScale="90" zoomScaleNormal="70" zoomScaleSheetLayoutView="90" workbookViewId="0">
      <selection activeCell="B10" sqref="B10"/>
    </sheetView>
  </sheetViews>
  <sheetFormatPr defaultRowHeight="14.5" x14ac:dyDescent="0.35"/>
  <cols>
    <col min="2" max="2" width="51.26953125" customWidth="1"/>
    <col min="3" max="3" width="23.26953125" customWidth="1"/>
    <col min="4" max="4" width="68" customWidth="1"/>
    <col min="5" max="5" width="32.26953125" customWidth="1"/>
    <col min="6" max="7" width="17.1796875" customWidth="1"/>
    <col min="8" max="8" width="18.26953125" customWidth="1"/>
    <col min="9" max="9" width="14.26953125" style="56" customWidth="1"/>
  </cols>
  <sheetData>
    <row r="1" spans="1:9" ht="18" x14ac:dyDescent="0.4">
      <c r="H1" s="21" t="s">
        <v>65</v>
      </c>
    </row>
    <row r="2" spans="1:9" ht="18" x14ac:dyDescent="0.4">
      <c r="H2" s="21" t="s">
        <v>66</v>
      </c>
    </row>
    <row r="3" spans="1:9" ht="18" x14ac:dyDescent="0.4">
      <c r="H3" s="21" t="s">
        <v>67</v>
      </c>
    </row>
    <row r="4" spans="1:9" ht="18" x14ac:dyDescent="0.4">
      <c r="H4" s="21" t="s">
        <v>68</v>
      </c>
    </row>
    <row r="6" spans="1:9" ht="17.5" x14ac:dyDescent="0.35">
      <c r="B6" s="4" t="s">
        <v>23</v>
      </c>
    </row>
    <row r="8" spans="1:9" s="1" customFormat="1" ht="60" x14ac:dyDescent="0.35">
      <c r="A8" s="19" t="s">
        <v>0</v>
      </c>
      <c r="B8" s="20" t="s">
        <v>1</v>
      </c>
      <c r="C8" s="20" t="s">
        <v>6</v>
      </c>
      <c r="D8" s="20" t="s">
        <v>2</v>
      </c>
      <c r="E8" s="20" t="s">
        <v>7</v>
      </c>
      <c r="F8" s="20" t="s">
        <v>3</v>
      </c>
      <c r="G8" s="20" t="s">
        <v>104</v>
      </c>
      <c r="H8" s="20" t="s">
        <v>105</v>
      </c>
      <c r="I8" s="57"/>
    </row>
    <row r="9" spans="1:9" s="3" customFormat="1" ht="15" x14ac:dyDescent="0.35">
      <c r="A9" s="46" t="s">
        <v>82</v>
      </c>
      <c r="B9" s="121" t="s">
        <v>8</v>
      </c>
      <c r="C9" s="121"/>
      <c r="D9" s="121"/>
      <c r="E9" s="121"/>
      <c r="F9" s="121"/>
      <c r="G9" s="121"/>
      <c r="H9" s="121"/>
      <c r="I9" s="58"/>
    </row>
    <row r="10" spans="1:9" ht="108.5" x14ac:dyDescent="0.35">
      <c r="A10" s="97" t="s">
        <v>11</v>
      </c>
      <c r="B10" s="98" t="s">
        <v>10</v>
      </c>
      <c r="C10" s="98" t="s">
        <v>9</v>
      </c>
      <c r="D10" s="100" t="s">
        <v>109</v>
      </c>
      <c r="E10" s="100" t="s">
        <v>97</v>
      </c>
      <c r="F10" s="98" t="s">
        <v>106</v>
      </c>
      <c r="G10" s="101">
        <f>график!E19+график!F19+график!G19+график!H19+график!I19+график!J19+график!K19+график!L19+график!M19+график!N19+график!O19+график!P19+график!Q19+график!R19+график!S19+график!T19+график!U19+график!V19+график!X44</f>
        <v>478274.95185649628</v>
      </c>
      <c r="H10" s="102">
        <f>G10*1.2</f>
        <v>573929.94222779549</v>
      </c>
    </row>
    <row r="11" spans="1:9" ht="15.75" hidden="1" customHeight="1" x14ac:dyDescent="0.35">
      <c r="A11" s="118"/>
      <c r="B11" s="123"/>
      <c r="C11" s="123"/>
      <c r="D11" s="100"/>
      <c r="E11" s="119"/>
      <c r="F11" s="123"/>
      <c r="G11" s="101"/>
      <c r="H11" s="102">
        <f t="shared" ref="H11:H14" si="0">G11*1.2</f>
        <v>0</v>
      </c>
    </row>
    <row r="12" spans="1:9" ht="15.75" hidden="1" customHeight="1" x14ac:dyDescent="0.35">
      <c r="A12" s="118"/>
      <c r="B12" s="123"/>
      <c r="C12" s="123"/>
      <c r="D12" s="100"/>
      <c r="E12" s="119"/>
      <c r="F12" s="123"/>
      <c r="G12" s="101"/>
      <c r="H12" s="102">
        <f t="shared" si="0"/>
        <v>0</v>
      </c>
    </row>
    <row r="13" spans="1:9" ht="15.75" hidden="1" customHeight="1" x14ac:dyDescent="0.35">
      <c r="A13" s="118"/>
      <c r="B13" s="123"/>
      <c r="C13" s="123"/>
      <c r="D13" s="100"/>
      <c r="E13" s="119"/>
      <c r="F13" s="123"/>
      <c r="G13" s="101"/>
      <c r="H13" s="102">
        <f t="shared" si="0"/>
        <v>0</v>
      </c>
    </row>
    <row r="14" spans="1:9" ht="112.5" customHeight="1" x14ac:dyDescent="0.35">
      <c r="A14" s="97" t="s">
        <v>12</v>
      </c>
      <c r="B14" s="98" t="s">
        <v>13</v>
      </c>
      <c r="C14" s="98" t="s">
        <v>14</v>
      </c>
      <c r="D14" s="100" t="s">
        <v>110</v>
      </c>
      <c r="E14" s="100" t="s">
        <v>97</v>
      </c>
      <c r="F14" s="98" t="s">
        <v>108</v>
      </c>
      <c r="G14" s="101">
        <f>график!X45+график!X19+график!Y19+график!Z19+график!AA19+график!AB19</f>
        <v>191568.46290422318</v>
      </c>
      <c r="H14" s="102">
        <f t="shared" si="0"/>
        <v>229882.15548506781</v>
      </c>
    </row>
    <row r="15" spans="1:9" ht="15.5" hidden="1" x14ac:dyDescent="0.35">
      <c r="A15" s="118"/>
      <c r="B15" s="123"/>
      <c r="C15" s="123"/>
      <c r="D15" s="100"/>
      <c r="E15" s="119"/>
      <c r="F15" s="122"/>
      <c r="G15" s="99"/>
      <c r="H15" s="120"/>
    </row>
    <row r="16" spans="1:9" ht="15.5" hidden="1" x14ac:dyDescent="0.35">
      <c r="A16" s="118"/>
      <c r="B16" s="123"/>
      <c r="C16" s="123"/>
      <c r="D16" s="100"/>
      <c r="E16" s="119"/>
      <c r="F16" s="122"/>
      <c r="G16" s="99"/>
      <c r="H16" s="120"/>
    </row>
    <row r="17" spans="1:9" ht="15.5" hidden="1" x14ac:dyDescent="0.35">
      <c r="A17" s="118"/>
      <c r="B17" s="123"/>
      <c r="C17" s="123"/>
      <c r="D17" s="100"/>
      <c r="E17" s="119"/>
      <c r="F17" s="122"/>
      <c r="G17" s="99"/>
      <c r="H17" s="120"/>
    </row>
    <row r="18" spans="1:9" s="3" customFormat="1" ht="15" x14ac:dyDescent="0.35">
      <c r="A18" s="44"/>
      <c r="B18" s="20"/>
      <c r="C18" s="20"/>
      <c r="D18" s="22"/>
      <c r="E18" s="45"/>
      <c r="F18" s="22"/>
      <c r="G18" s="23">
        <f>SUM(G10:G17)</f>
        <v>669843.41476071952</v>
      </c>
      <c r="H18" s="23">
        <f>SUM(H10:H17)</f>
        <v>803812.09771286324</v>
      </c>
      <c r="I18" s="58"/>
    </row>
    <row r="19" spans="1:9" s="3" customFormat="1" ht="15" x14ac:dyDescent="0.35">
      <c r="A19" s="46" t="s">
        <v>4</v>
      </c>
      <c r="B19" s="121" t="s">
        <v>15</v>
      </c>
      <c r="C19" s="121"/>
      <c r="D19" s="121"/>
      <c r="E19" s="121"/>
      <c r="F19" s="121"/>
      <c r="G19" s="121"/>
      <c r="H19" s="121"/>
      <c r="I19" s="58"/>
    </row>
    <row r="20" spans="1:9" ht="93" x14ac:dyDescent="0.35">
      <c r="A20" s="97" t="s">
        <v>18</v>
      </c>
      <c r="B20" s="98" t="s">
        <v>16</v>
      </c>
      <c r="C20" s="98" t="s">
        <v>17</v>
      </c>
      <c r="D20" s="100" t="s">
        <v>111</v>
      </c>
      <c r="E20" s="100" t="s">
        <v>19</v>
      </c>
      <c r="F20" s="98" t="s">
        <v>98</v>
      </c>
      <c r="G20" s="107">
        <f>график!E21+график!F21+график!G21+график!H21+график!I21+график!J21+график!K21+график!L21+график!M21+график!O45</f>
        <v>202194.13149551681</v>
      </c>
      <c r="H20" s="102">
        <f>G20*1.2</f>
        <v>242632.95779462016</v>
      </c>
    </row>
    <row r="21" spans="1:9" ht="77.5" x14ac:dyDescent="0.35">
      <c r="A21" s="97" t="s">
        <v>22</v>
      </c>
      <c r="B21" s="98" t="s">
        <v>20</v>
      </c>
      <c r="C21" s="98" t="s">
        <v>21</v>
      </c>
      <c r="D21" s="100" t="s">
        <v>112</v>
      </c>
      <c r="E21" s="100" t="s">
        <v>19</v>
      </c>
      <c r="F21" s="98" t="s">
        <v>107</v>
      </c>
      <c r="G21" s="107">
        <f>график!O46+график!O21+график!P21+график!Q21+график!R21+график!S21+график!T21+график!U21+график!V21+график!W21+график!X21+график!Y21+график!Z21+график!AA21+график!AB21</f>
        <v>331370.5263954004</v>
      </c>
      <c r="H21" s="102">
        <f>G21*1.2</f>
        <v>397644.63167448045</v>
      </c>
    </row>
    <row r="22" spans="1:9" ht="15.5" hidden="1" x14ac:dyDescent="0.35">
      <c r="A22" s="118"/>
      <c r="B22" s="123"/>
      <c r="C22" s="123"/>
      <c r="D22" s="100"/>
      <c r="E22" s="119"/>
      <c r="F22" s="122"/>
      <c r="G22" s="99"/>
      <c r="H22" s="120"/>
    </row>
    <row r="23" spans="1:9" ht="15.5" hidden="1" x14ac:dyDescent="0.35">
      <c r="A23" s="118"/>
      <c r="B23" s="123"/>
      <c r="C23" s="123"/>
      <c r="D23" s="100"/>
      <c r="E23" s="119"/>
      <c r="F23" s="122"/>
      <c r="G23" s="99"/>
      <c r="H23" s="120"/>
    </row>
    <row r="24" spans="1:9" ht="15.5" hidden="1" x14ac:dyDescent="0.35">
      <c r="A24" s="118"/>
      <c r="B24" s="123"/>
      <c r="C24" s="123"/>
      <c r="D24" s="100"/>
      <c r="E24" s="119"/>
      <c r="F24" s="122"/>
      <c r="G24" s="99"/>
      <c r="H24" s="120"/>
    </row>
    <row r="25" spans="1:9" ht="15.5" hidden="1" x14ac:dyDescent="0.35">
      <c r="A25" s="118"/>
      <c r="B25" s="123"/>
      <c r="C25" s="123"/>
      <c r="D25" s="100"/>
      <c r="E25" s="119"/>
      <c r="F25" s="122"/>
      <c r="G25" s="99"/>
      <c r="H25" s="120"/>
    </row>
    <row r="26" spans="1:9" s="3" customFormat="1" ht="15" x14ac:dyDescent="0.35">
      <c r="A26" s="44"/>
      <c r="B26" s="20"/>
      <c r="C26" s="20"/>
      <c r="D26" s="22"/>
      <c r="E26" s="22"/>
      <c r="F26" s="22"/>
      <c r="G26" s="23">
        <f>SUM(G20:G25)</f>
        <v>533564.65789091727</v>
      </c>
      <c r="H26" s="23">
        <f>SUM(H20:H25)</f>
        <v>640277.58946910058</v>
      </c>
      <c r="I26" s="58"/>
    </row>
    <row r="27" spans="1:9" s="3" customFormat="1" ht="15" x14ac:dyDescent="0.35">
      <c r="A27" s="19"/>
      <c r="B27" s="19"/>
      <c r="C27" s="19"/>
      <c r="D27" s="19"/>
      <c r="E27" s="22" t="s">
        <v>5</v>
      </c>
      <c r="F27" s="22"/>
      <c r="G27" s="23">
        <f>G18+G26</f>
        <v>1203408.0726516368</v>
      </c>
      <c r="H27" s="23">
        <f>H18+H26</f>
        <v>1444089.6871819638</v>
      </c>
      <c r="I27" s="58"/>
    </row>
    <row r="29" spans="1:9" s="47" customFormat="1" ht="15.5" x14ac:dyDescent="0.35">
      <c r="B29" s="116" t="s">
        <v>69</v>
      </c>
      <c r="C29" s="116"/>
      <c r="D29" s="116"/>
      <c r="E29" s="116"/>
      <c r="F29" s="116"/>
      <c r="G29" s="116"/>
      <c r="H29" s="116"/>
      <c r="I29" s="59"/>
    </row>
    <row r="30" spans="1:9" s="47" customFormat="1" ht="15.5" x14ac:dyDescent="0.35">
      <c r="I30" s="59"/>
    </row>
    <row r="31" spans="1:9" s="48" customFormat="1" ht="15" x14ac:dyDescent="0.3">
      <c r="B31" s="49" t="s">
        <v>70</v>
      </c>
      <c r="D31" s="50" t="s">
        <v>71</v>
      </c>
      <c r="F31" s="116" t="s">
        <v>73</v>
      </c>
      <c r="G31" s="116"/>
      <c r="H31" s="116"/>
      <c r="I31" s="60"/>
    </row>
    <row r="32" spans="1:9" s="47" customFormat="1" ht="15.5" x14ac:dyDescent="0.35">
      <c r="D32" s="51"/>
      <c r="I32" s="59"/>
    </row>
    <row r="33" spans="2:9" s="47" customFormat="1" ht="15.5" x14ac:dyDescent="0.35">
      <c r="B33" s="47" t="s">
        <v>76</v>
      </c>
      <c r="D33" s="51" t="s">
        <v>75</v>
      </c>
      <c r="F33" s="117" t="s">
        <v>72</v>
      </c>
      <c r="G33" s="117"/>
      <c r="H33" s="117"/>
      <c r="I33" s="59"/>
    </row>
    <row r="34" spans="2:9" s="47" customFormat="1" ht="15.5" x14ac:dyDescent="0.35">
      <c r="D34" s="51"/>
      <c r="I34" s="59"/>
    </row>
    <row r="35" spans="2:9" s="47" customFormat="1" ht="15.5" x14ac:dyDescent="0.35">
      <c r="D35" s="51"/>
      <c r="I35" s="59"/>
    </row>
    <row r="36" spans="2:9" s="47" customFormat="1" ht="15.5" x14ac:dyDescent="0.35">
      <c r="B36" s="51" t="s">
        <v>77</v>
      </c>
      <c r="D36" s="51" t="s">
        <v>92</v>
      </c>
      <c r="F36" s="117" t="s">
        <v>74</v>
      </c>
      <c r="G36" s="117"/>
      <c r="H36" s="117"/>
      <c r="I36" s="59"/>
    </row>
    <row r="37" spans="2:9" s="7" customFormat="1" ht="14" x14ac:dyDescent="0.3">
      <c r="I37" s="61"/>
    </row>
  </sheetData>
  <mergeCells count="29">
    <mergeCell ref="A11:A13"/>
    <mergeCell ref="F11:F13"/>
    <mergeCell ref="A22:A23"/>
    <mergeCell ref="F24:F25"/>
    <mergeCell ref="A15:A17"/>
    <mergeCell ref="C24:C25"/>
    <mergeCell ref="B24:B25"/>
    <mergeCell ref="B9:H9"/>
    <mergeCell ref="F22:F23"/>
    <mergeCell ref="H22:H23"/>
    <mergeCell ref="H15:H17"/>
    <mergeCell ref="F15:F17"/>
    <mergeCell ref="E15:E17"/>
    <mergeCell ref="B15:B17"/>
    <mergeCell ref="C15:C17"/>
    <mergeCell ref="B19:H19"/>
    <mergeCell ref="E11:E13"/>
    <mergeCell ref="B11:B13"/>
    <mergeCell ref="B22:B23"/>
    <mergeCell ref="C22:C23"/>
    <mergeCell ref="E22:E23"/>
    <mergeCell ref="C11:C13"/>
    <mergeCell ref="B29:H29"/>
    <mergeCell ref="F31:H31"/>
    <mergeCell ref="F33:H33"/>
    <mergeCell ref="F36:H36"/>
    <mergeCell ref="A24:A25"/>
    <mergeCell ref="E24:E25"/>
    <mergeCell ref="H24:H25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rowBreaks count="1" manualBreakCount="1">
    <brk id="36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E34" sqref="E34"/>
    </sheetView>
  </sheetViews>
  <sheetFormatPr defaultColWidth="9.1796875" defaultRowHeight="14" x14ac:dyDescent="0.3"/>
  <cols>
    <col min="1" max="1" width="32.54296875" style="11" customWidth="1"/>
    <col min="2" max="2" width="12.1796875" style="7" customWidth="1"/>
    <col min="3" max="16" width="8.81640625" style="7" customWidth="1"/>
    <col min="17" max="16384" width="9.1796875" style="7"/>
  </cols>
  <sheetData>
    <row r="1" spans="1:16" x14ac:dyDescent="0.3">
      <c r="P1" s="53" t="s">
        <v>83</v>
      </c>
    </row>
    <row r="4" spans="1:16" x14ac:dyDescent="0.3">
      <c r="A4" s="14" t="s">
        <v>62</v>
      </c>
    </row>
    <row r="6" spans="1:16" x14ac:dyDescent="0.3">
      <c r="A6" s="12" t="s">
        <v>25</v>
      </c>
      <c r="B6" s="13" t="s">
        <v>27</v>
      </c>
      <c r="C6" s="13" t="s">
        <v>29</v>
      </c>
      <c r="D6" s="13" t="s">
        <v>30</v>
      </c>
      <c r="E6" s="13" t="s">
        <v>31</v>
      </c>
      <c r="F6" s="13" t="s">
        <v>32</v>
      </c>
      <c r="G6" s="13" t="s">
        <v>33</v>
      </c>
      <c r="H6" s="13" t="s">
        <v>34</v>
      </c>
      <c r="I6" s="13" t="s">
        <v>35</v>
      </c>
      <c r="J6" s="13" t="s">
        <v>36</v>
      </c>
      <c r="K6" s="13" t="s">
        <v>37</v>
      </c>
      <c r="L6" s="13" t="s">
        <v>38</v>
      </c>
      <c r="M6" s="13" t="s">
        <v>39</v>
      </c>
      <c r="N6" s="13" t="s">
        <v>40</v>
      </c>
      <c r="O6" s="13" t="s">
        <v>41</v>
      </c>
      <c r="P6" s="13" t="s">
        <v>42</v>
      </c>
    </row>
    <row r="7" spans="1:16" ht="28" x14ac:dyDescent="0.3">
      <c r="A7" s="15" t="s">
        <v>24</v>
      </c>
      <c r="B7" s="6" t="s">
        <v>26</v>
      </c>
      <c r="C7" s="75">
        <v>1.0429999999999999</v>
      </c>
      <c r="D7" s="52">
        <v>1.04</v>
      </c>
      <c r="E7" s="52">
        <v>1.04</v>
      </c>
      <c r="F7" s="52">
        <v>1.04</v>
      </c>
      <c r="G7" s="52">
        <v>1.04</v>
      </c>
      <c r="H7" s="52">
        <v>1.04</v>
      </c>
      <c r="I7" s="52">
        <v>1.04</v>
      </c>
      <c r="J7" s="52">
        <v>1.04</v>
      </c>
      <c r="K7" s="52">
        <v>1.04</v>
      </c>
      <c r="L7" s="52">
        <v>1.04</v>
      </c>
      <c r="M7" s="52">
        <v>1.04</v>
      </c>
      <c r="N7" s="52">
        <v>1.04</v>
      </c>
      <c r="O7" s="52">
        <v>1.04</v>
      </c>
      <c r="P7" s="52">
        <v>1.04</v>
      </c>
    </row>
    <row r="8" spans="1:16" ht="28" x14ac:dyDescent="0.3">
      <c r="A8" s="15" t="s">
        <v>24</v>
      </c>
      <c r="B8" s="8" t="s">
        <v>61</v>
      </c>
      <c r="C8" s="76">
        <f t="shared" ref="C8:L8" si="0">C7</f>
        <v>1.0429999999999999</v>
      </c>
      <c r="D8" s="9">
        <f t="shared" si="0"/>
        <v>1.04</v>
      </c>
      <c r="E8" s="9">
        <f t="shared" si="0"/>
        <v>1.04</v>
      </c>
      <c r="F8" s="9">
        <f t="shared" si="0"/>
        <v>1.04</v>
      </c>
      <c r="G8" s="9">
        <f t="shared" si="0"/>
        <v>1.04</v>
      </c>
      <c r="H8" s="9">
        <f t="shared" si="0"/>
        <v>1.04</v>
      </c>
      <c r="I8" s="9">
        <f t="shared" si="0"/>
        <v>1.04</v>
      </c>
      <c r="J8" s="9">
        <f t="shared" si="0"/>
        <v>1.04</v>
      </c>
      <c r="K8" s="9">
        <f t="shared" si="0"/>
        <v>1.04</v>
      </c>
      <c r="L8" s="9">
        <f t="shared" si="0"/>
        <v>1.04</v>
      </c>
      <c r="M8" s="9">
        <f>M7</f>
        <v>1.04</v>
      </c>
      <c r="N8" s="9">
        <f>N7</f>
        <v>1.04</v>
      </c>
      <c r="O8" s="9">
        <f>O7</f>
        <v>1.04</v>
      </c>
      <c r="P8" s="9">
        <f>P7</f>
        <v>1.04</v>
      </c>
    </row>
    <row r="9" spans="1:16" ht="28" x14ac:dyDescent="0.3">
      <c r="A9" s="15" t="s">
        <v>95</v>
      </c>
      <c r="B9" s="8" t="s">
        <v>94</v>
      </c>
      <c r="C9" s="77">
        <f>C8</f>
        <v>1.0429999999999999</v>
      </c>
      <c r="D9" s="10">
        <f t="shared" ref="D9:I9" si="1">C9*D8</f>
        <v>1.0847199999999999</v>
      </c>
      <c r="E9" s="10">
        <f t="shared" si="1"/>
        <v>1.1281087999999999</v>
      </c>
      <c r="F9" s="10">
        <f t="shared" si="1"/>
        <v>1.1732331519999999</v>
      </c>
      <c r="G9" s="10">
        <f t="shared" si="1"/>
        <v>1.22016247808</v>
      </c>
      <c r="H9" s="10">
        <f t="shared" si="1"/>
        <v>1.2689689772032</v>
      </c>
      <c r="I9" s="10">
        <f t="shared" si="1"/>
        <v>1.319727736291328</v>
      </c>
      <c r="J9" s="10">
        <f>I9*J8</f>
        <v>1.3725168457429813</v>
      </c>
      <c r="K9" s="10">
        <f t="shared" ref="K9:P9" si="2">J9*K8</f>
        <v>1.4274175195727006</v>
      </c>
      <c r="L9" s="10">
        <f t="shared" si="2"/>
        <v>1.4845142203556088</v>
      </c>
      <c r="M9" s="10">
        <f t="shared" si="2"/>
        <v>1.5438947891698331</v>
      </c>
      <c r="N9" s="10">
        <f t="shared" si="2"/>
        <v>1.6056505807366266</v>
      </c>
      <c r="O9" s="10">
        <f t="shared" si="2"/>
        <v>1.6698766039660917</v>
      </c>
      <c r="P9" s="10">
        <f t="shared" si="2"/>
        <v>1.7366716681247354</v>
      </c>
    </row>
    <row r="11" spans="1:16" x14ac:dyDescent="0.3">
      <c r="A11" s="12" t="s">
        <v>25</v>
      </c>
      <c r="B11" s="13" t="s">
        <v>27</v>
      </c>
      <c r="C11" s="13" t="s">
        <v>43</v>
      </c>
      <c r="D11" s="13" t="s">
        <v>44</v>
      </c>
      <c r="E11" s="13" t="s">
        <v>45</v>
      </c>
      <c r="F11" s="13" t="s">
        <v>46</v>
      </c>
      <c r="G11" s="13" t="s">
        <v>47</v>
      </c>
      <c r="H11" s="13" t="s">
        <v>48</v>
      </c>
      <c r="I11" s="13" t="s">
        <v>49</v>
      </c>
      <c r="J11" s="13" t="s">
        <v>50</v>
      </c>
      <c r="K11" s="13" t="s">
        <v>51</v>
      </c>
      <c r="L11" s="79" t="s">
        <v>52</v>
      </c>
      <c r="M11" s="80" t="s">
        <v>53</v>
      </c>
      <c r="N11" s="80" t="s">
        <v>54</v>
      </c>
      <c r="O11" s="80" t="s">
        <v>55</v>
      </c>
      <c r="P11" s="80" t="s">
        <v>56</v>
      </c>
    </row>
    <row r="12" spans="1:16" ht="28" x14ac:dyDescent="0.3">
      <c r="A12" s="15" t="s">
        <v>24</v>
      </c>
      <c r="B12" s="6" t="s">
        <v>26</v>
      </c>
      <c r="C12" s="52">
        <v>1.04</v>
      </c>
      <c r="D12" s="52">
        <v>1.04</v>
      </c>
      <c r="E12" s="52">
        <v>1.04</v>
      </c>
      <c r="F12" s="52">
        <v>1.04</v>
      </c>
      <c r="G12" s="52">
        <v>1.04</v>
      </c>
      <c r="H12" s="52">
        <v>1.04</v>
      </c>
      <c r="I12" s="52">
        <v>1.04</v>
      </c>
      <c r="J12" s="52">
        <v>1.04</v>
      </c>
      <c r="K12" s="52">
        <v>1.04</v>
      </c>
      <c r="L12" s="81">
        <v>0.04</v>
      </c>
      <c r="M12" s="82">
        <v>1.04</v>
      </c>
      <c r="N12" s="82">
        <v>1.04</v>
      </c>
      <c r="O12" s="82">
        <v>1.04</v>
      </c>
      <c r="P12" s="82">
        <v>1.04</v>
      </c>
    </row>
    <row r="13" spans="1:16" ht="28" x14ac:dyDescent="0.3">
      <c r="A13" s="15" t="s">
        <v>24</v>
      </c>
      <c r="B13" s="8" t="s">
        <v>61</v>
      </c>
      <c r="C13" s="9">
        <f t="shared" ref="C13:K13" si="3">C12</f>
        <v>1.04</v>
      </c>
      <c r="D13" s="9">
        <f t="shared" si="3"/>
        <v>1.04</v>
      </c>
      <c r="E13" s="9">
        <f t="shared" si="3"/>
        <v>1.04</v>
      </c>
      <c r="F13" s="9">
        <f t="shared" si="3"/>
        <v>1.04</v>
      </c>
      <c r="G13" s="9">
        <f t="shared" si="3"/>
        <v>1.04</v>
      </c>
      <c r="H13" s="9">
        <f t="shared" si="3"/>
        <v>1.04</v>
      </c>
      <c r="I13" s="9">
        <f t="shared" si="3"/>
        <v>1.04</v>
      </c>
      <c r="J13" s="9">
        <f t="shared" si="3"/>
        <v>1.04</v>
      </c>
      <c r="K13" s="9">
        <f t="shared" si="3"/>
        <v>1.04</v>
      </c>
      <c r="L13" s="83">
        <f>L12</f>
        <v>0.04</v>
      </c>
      <c r="M13" s="84">
        <f>M12</f>
        <v>1.04</v>
      </c>
      <c r="N13" s="84">
        <f>N12</f>
        <v>1.04</v>
      </c>
      <c r="O13" s="84">
        <f>O12</f>
        <v>1.04</v>
      </c>
      <c r="P13" s="84">
        <f>P12</f>
        <v>1.04</v>
      </c>
    </row>
    <row r="14" spans="1:16" ht="28" x14ac:dyDescent="0.3">
      <c r="A14" s="15" t="s">
        <v>95</v>
      </c>
      <c r="B14" s="8" t="s">
        <v>94</v>
      </c>
      <c r="C14" s="10">
        <f>P9*C13</f>
        <v>1.806138534849725</v>
      </c>
      <c r="D14" s="10">
        <f>C14*D13</f>
        <v>1.8783840762437141</v>
      </c>
      <c r="E14" s="10">
        <f>D14*E13</f>
        <v>1.9535194392934627</v>
      </c>
      <c r="F14" s="10">
        <f t="shared" ref="F14:P14" si="4">E14*F13</f>
        <v>2.0316602168652014</v>
      </c>
      <c r="G14" s="10">
        <f t="shared" si="4"/>
        <v>2.1129266255398096</v>
      </c>
      <c r="H14" s="10">
        <f t="shared" si="4"/>
        <v>2.1974436905614021</v>
      </c>
      <c r="I14" s="10">
        <f t="shared" si="4"/>
        <v>2.2853414381838584</v>
      </c>
      <c r="J14" s="10">
        <f t="shared" si="4"/>
        <v>2.3767550957112129</v>
      </c>
      <c r="K14" s="10">
        <f t="shared" si="4"/>
        <v>2.4718252995396615</v>
      </c>
      <c r="L14" s="85">
        <f t="shared" si="4"/>
        <v>9.8873011981586462E-2</v>
      </c>
      <c r="M14" s="86">
        <f t="shared" si="4"/>
        <v>0.10282793246084992</v>
      </c>
      <c r="N14" s="86">
        <f t="shared" si="4"/>
        <v>0.10694104975928392</v>
      </c>
      <c r="O14" s="86">
        <f t="shared" si="4"/>
        <v>0.11121869174965529</v>
      </c>
      <c r="P14" s="86">
        <f t="shared" si="4"/>
        <v>0.11566743941964151</v>
      </c>
    </row>
    <row r="16" spans="1:16" hidden="1" x14ac:dyDescent="0.3">
      <c r="A16" s="12" t="s">
        <v>25</v>
      </c>
      <c r="B16" s="13" t="s">
        <v>27</v>
      </c>
      <c r="C16" s="13" t="s">
        <v>57</v>
      </c>
      <c r="D16" s="13" t="s">
        <v>58</v>
      </c>
      <c r="E16" s="13" t="s">
        <v>59</v>
      </c>
      <c r="F16" s="13" t="s">
        <v>60</v>
      </c>
      <c r="G16" s="13" t="s">
        <v>86</v>
      </c>
      <c r="H16" s="13" t="s">
        <v>87</v>
      </c>
      <c r="I16" s="13" t="s">
        <v>88</v>
      </c>
      <c r="J16" s="13" t="s">
        <v>89</v>
      </c>
      <c r="K16" s="13" t="s">
        <v>90</v>
      </c>
      <c r="L16" s="13" t="s">
        <v>91</v>
      </c>
    </row>
    <row r="17" spans="1:16" ht="28" hidden="1" x14ac:dyDescent="0.3">
      <c r="A17" s="15" t="s">
        <v>24</v>
      </c>
      <c r="B17" s="6" t="s">
        <v>26</v>
      </c>
      <c r="C17" s="52">
        <v>1.04</v>
      </c>
      <c r="D17" s="52">
        <v>1.04</v>
      </c>
      <c r="E17" s="52">
        <v>1.04</v>
      </c>
      <c r="F17" s="52">
        <v>1.04</v>
      </c>
      <c r="G17" s="52">
        <v>1.04</v>
      </c>
      <c r="H17" s="52">
        <v>1.04</v>
      </c>
      <c r="I17" s="52">
        <v>1.04</v>
      </c>
      <c r="J17" s="52">
        <v>1.04</v>
      </c>
      <c r="K17" s="52">
        <v>1.04</v>
      </c>
      <c r="L17" s="52">
        <v>1.04</v>
      </c>
    </row>
    <row r="18" spans="1:16" ht="28" hidden="1" x14ac:dyDescent="0.3">
      <c r="A18" s="15" t="s">
        <v>24</v>
      </c>
      <c r="B18" s="8" t="s">
        <v>61</v>
      </c>
      <c r="C18" s="9">
        <f t="shared" ref="C18:F18" si="5">C17</f>
        <v>1.04</v>
      </c>
      <c r="D18" s="9">
        <f t="shared" si="5"/>
        <v>1.04</v>
      </c>
      <c r="E18" s="9">
        <f t="shared" si="5"/>
        <v>1.04</v>
      </c>
      <c r="F18" s="9">
        <f t="shared" si="5"/>
        <v>1.04</v>
      </c>
      <c r="G18" s="9">
        <f t="shared" ref="G18:L18" si="6">G17</f>
        <v>1.04</v>
      </c>
      <c r="H18" s="9">
        <f t="shared" si="6"/>
        <v>1.04</v>
      </c>
      <c r="I18" s="9">
        <f t="shared" si="6"/>
        <v>1.04</v>
      </c>
      <c r="J18" s="9">
        <f t="shared" si="6"/>
        <v>1.04</v>
      </c>
      <c r="K18" s="9">
        <f t="shared" si="6"/>
        <v>1.04</v>
      </c>
      <c r="L18" s="9">
        <f t="shared" si="6"/>
        <v>1.04</v>
      </c>
    </row>
    <row r="19" spans="1:16" ht="28" hidden="1" x14ac:dyDescent="0.3">
      <c r="A19" s="15" t="s">
        <v>95</v>
      </c>
      <c r="B19" s="8" t="s">
        <v>94</v>
      </c>
      <c r="C19" s="10">
        <f>P14*C18</f>
        <v>0.12029413699642717</v>
      </c>
      <c r="D19" s="10">
        <f>C19*D18</f>
        <v>0.12510590247628425</v>
      </c>
      <c r="E19" s="10">
        <f t="shared" ref="E19:L19" si="7">D19*E18</f>
        <v>0.13011013857533563</v>
      </c>
      <c r="F19" s="10">
        <f t="shared" si="7"/>
        <v>0.13531454411834906</v>
      </c>
      <c r="G19" s="10">
        <f t="shared" si="7"/>
        <v>0.14072712588308303</v>
      </c>
      <c r="H19" s="10">
        <f t="shared" si="7"/>
        <v>0.14635621091840637</v>
      </c>
      <c r="I19" s="10">
        <f t="shared" si="7"/>
        <v>0.15221045935514263</v>
      </c>
      <c r="J19" s="10">
        <f t="shared" si="7"/>
        <v>0.15829887772934834</v>
      </c>
      <c r="K19" s="10">
        <f t="shared" si="7"/>
        <v>0.16463083283852228</v>
      </c>
      <c r="L19" s="10">
        <f t="shared" si="7"/>
        <v>0.17121606615206317</v>
      </c>
    </row>
    <row r="22" spans="1:16" ht="30" customHeight="1" x14ac:dyDescent="0.3">
      <c r="A22" s="124" t="s">
        <v>63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</row>
    <row r="25" spans="1:16" s="14" customFormat="1" x14ac:dyDescent="0.3">
      <c r="A25" s="54" t="s">
        <v>84</v>
      </c>
      <c r="C25" s="14" t="s">
        <v>85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M46"/>
  <sheetViews>
    <sheetView tabSelected="1" view="pageBreakPreview" topLeftCell="K12" zoomScale="70" zoomScaleNormal="100" zoomScaleSheetLayoutView="70" workbookViewId="0">
      <selection activeCell="AB7" sqref="AB7"/>
    </sheetView>
  </sheetViews>
  <sheetFormatPr defaultColWidth="9.1796875" defaultRowHeight="14" outlineLevelCol="1" x14ac:dyDescent="0.3"/>
  <cols>
    <col min="1" max="1" width="2" style="7" customWidth="1"/>
    <col min="2" max="2" width="40.81640625" style="7" customWidth="1"/>
    <col min="3" max="3" width="14.453125" style="7" customWidth="1"/>
    <col min="4" max="4" width="14.81640625" style="7" customWidth="1"/>
    <col min="5" max="27" width="12.54296875" style="7" customWidth="1"/>
    <col min="28" max="28" width="13" style="7" customWidth="1"/>
    <col min="29" max="29" width="10.81640625" style="7" hidden="1" customWidth="1" outlineLevel="1"/>
    <col min="30" max="30" width="11" style="7" hidden="1" customWidth="1" outlineLevel="1"/>
    <col min="31" max="37" width="10.81640625" style="7" hidden="1" customWidth="1" outlineLevel="1"/>
    <col min="38" max="38" width="11" style="7" bestFit="1" customWidth="1" collapsed="1"/>
    <col min="39" max="39" width="21" style="7" customWidth="1"/>
    <col min="40" max="16384" width="9.1796875" style="7"/>
  </cols>
  <sheetData>
    <row r="3" spans="2:37" ht="20" x14ac:dyDescent="0.4">
      <c r="B3" s="78"/>
      <c r="AB3" s="108" t="s">
        <v>116</v>
      </c>
    </row>
    <row r="4" spans="2:37" ht="20" x14ac:dyDescent="0.4">
      <c r="B4" s="78"/>
      <c r="AB4" s="109" t="s">
        <v>113</v>
      </c>
    </row>
    <row r="5" spans="2:37" ht="20" x14ac:dyDescent="0.4">
      <c r="B5" s="78"/>
      <c r="AB5" s="109" t="s">
        <v>114</v>
      </c>
    </row>
    <row r="6" spans="2:37" ht="20" x14ac:dyDescent="0.4">
      <c r="B6" s="78"/>
      <c r="AA6" s="7" t="s">
        <v>119</v>
      </c>
      <c r="AB6" s="109" t="s">
        <v>118</v>
      </c>
    </row>
    <row r="7" spans="2:37" ht="20" x14ac:dyDescent="0.4">
      <c r="B7" s="78"/>
      <c r="AB7" s="109"/>
    </row>
    <row r="8" spans="2:37" ht="20" x14ac:dyDescent="0.4">
      <c r="B8" s="125" t="s">
        <v>115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</row>
    <row r="10" spans="2:37" ht="15" customHeight="1" x14ac:dyDescent="0.3">
      <c r="B10" s="17" t="s">
        <v>25</v>
      </c>
      <c r="C10" s="13" t="s">
        <v>27</v>
      </c>
      <c r="D10" s="13"/>
      <c r="E10" s="13" t="s">
        <v>29</v>
      </c>
      <c r="F10" s="13" t="s">
        <v>30</v>
      </c>
      <c r="G10" s="13" t="s">
        <v>31</v>
      </c>
      <c r="H10" s="13" t="s">
        <v>32</v>
      </c>
      <c r="I10" s="13" t="s">
        <v>33</v>
      </c>
      <c r="J10" s="13" t="s">
        <v>34</v>
      </c>
      <c r="K10" s="13" t="s">
        <v>35</v>
      </c>
      <c r="L10" s="13" t="s">
        <v>36</v>
      </c>
      <c r="M10" s="13" t="s">
        <v>37</v>
      </c>
      <c r="N10" s="13" t="s">
        <v>38</v>
      </c>
      <c r="O10" s="13" t="s">
        <v>39</v>
      </c>
      <c r="P10" s="13" t="s">
        <v>40</v>
      </c>
      <c r="Q10" s="13" t="s">
        <v>41</v>
      </c>
      <c r="R10" s="13" t="s">
        <v>42</v>
      </c>
      <c r="S10" s="13" t="s">
        <v>43</v>
      </c>
      <c r="T10" s="13" t="s">
        <v>44</v>
      </c>
      <c r="U10" s="13" t="s">
        <v>45</v>
      </c>
      <c r="V10" s="13" t="s">
        <v>46</v>
      </c>
      <c r="W10" s="13" t="s">
        <v>47</v>
      </c>
      <c r="X10" s="13" t="s">
        <v>48</v>
      </c>
      <c r="Y10" s="13" t="s">
        <v>49</v>
      </c>
      <c r="Z10" s="13" t="s">
        <v>50</v>
      </c>
      <c r="AA10" s="13" t="s">
        <v>51</v>
      </c>
      <c r="AB10" s="13" t="s">
        <v>52</v>
      </c>
      <c r="AC10" s="13" t="s">
        <v>53</v>
      </c>
      <c r="AD10" s="13" t="s">
        <v>54</v>
      </c>
      <c r="AE10" s="13" t="s">
        <v>55</v>
      </c>
      <c r="AF10" s="13" t="s">
        <v>56</v>
      </c>
      <c r="AG10" s="13" t="s">
        <v>57</v>
      </c>
      <c r="AH10" s="13" t="s">
        <v>58</v>
      </c>
      <c r="AI10" s="13" t="s">
        <v>59</v>
      </c>
      <c r="AJ10" s="13" t="s">
        <v>60</v>
      </c>
      <c r="AK10" s="13" t="s">
        <v>86</v>
      </c>
    </row>
    <row r="11" spans="2:37" ht="50.25" customHeight="1" x14ac:dyDescent="0.3">
      <c r="B11" s="15" t="s">
        <v>24</v>
      </c>
      <c r="C11" s="6" t="s">
        <v>26</v>
      </c>
      <c r="D11" s="52"/>
      <c r="E11" s="52">
        <f>индексы!C7</f>
        <v>1.0429999999999999</v>
      </c>
      <c r="F11" s="52">
        <f>индексы!D7</f>
        <v>1.04</v>
      </c>
      <c r="G11" s="52">
        <f>индексы!E7</f>
        <v>1.04</v>
      </c>
      <c r="H11" s="52">
        <f>индексы!F7</f>
        <v>1.04</v>
      </c>
      <c r="I11" s="52">
        <f>индексы!G7</f>
        <v>1.04</v>
      </c>
      <c r="J11" s="52">
        <f>индексы!H7</f>
        <v>1.04</v>
      </c>
      <c r="K11" s="52">
        <f>индексы!I7</f>
        <v>1.04</v>
      </c>
      <c r="L11" s="52">
        <f>индексы!J7</f>
        <v>1.04</v>
      </c>
      <c r="M11" s="52">
        <f>индексы!K7</f>
        <v>1.04</v>
      </c>
      <c r="N11" s="52">
        <f>индексы!L7</f>
        <v>1.04</v>
      </c>
      <c r="O11" s="52">
        <f>индексы!M7</f>
        <v>1.04</v>
      </c>
      <c r="P11" s="52">
        <f>индексы!N7</f>
        <v>1.04</v>
      </c>
      <c r="Q11" s="52">
        <f>индексы!O7</f>
        <v>1.04</v>
      </c>
      <c r="R11" s="52">
        <f>индексы!P7</f>
        <v>1.04</v>
      </c>
      <c r="S11" s="52">
        <f>индексы!C12</f>
        <v>1.04</v>
      </c>
      <c r="T11" s="52">
        <f>индексы!D12</f>
        <v>1.04</v>
      </c>
      <c r="U11" s="52">
        <f>индексы!E12</f>
        <v>1.04</v>
      </c>
      <c r="V11" s="52">
        <f>индексы!F12</f>
        <v>1.04</v>
      </c>
      <c r="W11" s="52">
        <f>индексы!G12</f>
        <v>1.04</v>
      </c>
      <c r="X11" s="52">
        <f>индексы!H12</f>
        <v>1.04</v>
      </c>
      <c r="Y11" s="52">
        <f>индексы!I12</f>
        <v>1.04</v>
      </c>
      <c r="Z11" s="52">
        <f>индексы!J12</f>
        <v>1.04</v>
      </c>
      <c r="AA11" s="52">
        <f>индексы!K12</f>
        <v>1.04</v>
      </c>
      <c r="AB11" s="52">
        <f>индексы!L12</f>
        <v>0.04</v>
      </c>
      <c r="AC11" s="52">
        <f>индексы!M12</f>
        <v>1.04</v>
      </c>
      <c r="AD11" s="52">
        <f>индексы!N12</f>
        <v>1.04</v>
      </c>
      <c r="AE11" s="52">
        <f>индексы!O12</f>
        <v>1.04</v>
      </c>
      <c r="AF11" s="52">
        <f>индексы!P12</f>
        <v>1.04</v>
      </c>
      <c r="AG11" s="52">
        <f>индексы!C17</f>
        <v>1.04</v>
      </c>
      <c r="AH11" s="52">
        <f>индексы!D17</f>
        <v>1.04</v>
      </c>
      <c r="AI11" s="52">
        <f>индексы!E17</f>
        <v>1.04</v>
      </c>
      <c r="AJ11" s="52">
        <f>индексы!F17</f>
        <v>1.04</v>
      </c>
      <c r="AK11" s="52">
        <f>индексы!G17</f>
        <v>1.04</v>
      </c>
    </row>
    <row r="12" spans="2:37" ht="50.25" customHeight="1" x14ac:dyDescent="0.3">
      <c r="B12" s="15" t="s">
        <v>24</v>
      </c>
      <c r="C12" s="8" t="s">
        <v>61</v>
      </c>
      <c r="D12" s="9"/>
      <c r="E12" s="9">
        <f>индексы!C8</f>
        <v>1.0429999999999999</v>
      </c>
      <c r="F12" s="9">
        <f>индексы!D8</f>
        <v>1.04</v>
      </c>
      <c r="G12" s="9">
        <f>индексы!E8</f>
        <v>1.04</v>
      </c>
      <c r="H12" s="9">
        <f>индексы!F8</f>
        <v>1.04</v>
      </c>
      <c r="I12" s="9">
        <f>индексы!G8</f>
        <v>1.04</v>
      </c>
      <c r="J12" s="9">
        <f>индексы!H8</f>
        <v>1.04</v>
      </c>
      <c r="K12" s="9">
        <f>индексы!I8</f>
        <v>1.04</v>
      </c>
      <c r="L12" s="9">
        <f>индексы!J8</f>
        <v>1.04</v>
      </c>
      <c r="M12" s="9">
        <f>индексы!K8</f>
        <v>1.04</v>
      </c>
      <c r="N12" s="9">
        <f>индексы!L8</f>
        <v>1.04</v>
      </c>
      <c r="O12" s="9">
        <f>индексы!M8</f>
        <v>1.04</v>
      </c>
      <c r="P12" s="9">
        <f>индексы!N8</f>
        <v>1.04</v>
      </c>
      <c r="Q12" s="9">
        <f>индексы!O8</f>
        <v>1.04</v>
      </c>
      <c r="R12" s="9">
        <f>индексы!P8</f>
        <v>1.04</v>
      </c>
      <c r="S12" s="9">
        <f>индексы!C13</f>
        <v>1.04</v>
      </c>
      <c r="T12" s="9">
        <f>индексы!D13</f>
        <v>1.04</v>
      </c>
      <c r="U12" s="9">
        <f>индексы!E13</f>
        <v>1.04</v>
      </c>
      <c r="V12" s="9">
        <f>индексы!F13</f>
        <v>1.04</v>
      </c>
      <c r="W12" s="9">
        <f>индексы!G13</f>
        <v>1.04</v>
      </c>
      <c r="X12" s="9">
        <f>индексы!H13</f>
        <v>1.04</v>
      </c>
      <c r="Y12" s="9">
        <f>индексы!I13</f>
        <v>1.04</v>
      </c>
      <c r="Z12" s="9">
        <f>индексы!J13</f>
        <v>1.04</v>
      </c>
      <c r="AA12" s="9">
        <f>индексы!K13</f>
        <v>1.04</v>
      </c>
      <c r="AB12" s="9">
        <f>индексы!L13</f>
        <v>0.04</v>
      </c>
      <c r="AC12" s="9">
        <f>индексы!M13</f>
        <v>1.04</v>
      </c>
      <c r="AD12" s="9">
        <f>индексы!N13</f>
        <v>1.04</v>
      </c>
      <c r="AE12" s="9">
        <f>индексы!O13</f>
        <v>1.04</v>
      </c>
      <c r="AF12" s="9">
        <f>индексы!P13</f>
        <v>1.04</v>
      </c>
      <c r="AG12" s="9">
        <f>индексы!C18</f>
        <v>1.04</v>
      </c>
      <c r="AH12" s="9">
        <f>индексы!D18</f>
        <v>1.04</v>
      </c>
      <c r="AI12" s="9">
        <f>индексы!E18</f>
        <v>1.04</v>
      </c>
      <c r="AJ12" s="9">
        <f>индексы!F18</f>
        <v>1.04</v>
      </c>
      <c r="AK12" s="9">
        <f>индексы!G18</f>
        <v>1.04</v>
      </c>
    </row>
    <row r="13" spans="2:37" ht="28" x14ac:dyDescent="0.3">
      <c r="B13" s="15" t="s">
        <v>93</v>
      </c>
      <c r="C13" s="8" t="s">
        <v>28</v>
      </c>
      <c r="D13" s="10"/>
      <c r="E13" s="10">
        <f>E12</f>
        <v>1.0429999999999999</v>
      </c>
      <c r="F13" s="10">
        <f>E13*F12</f>
        <v>1.0847199999999999</v>
      </c>
      <c r="G13" s="10">
        <f t="shared" ref="G13:R13" si="0">F13*G12</f>
        <v>1.1281087999999999</v>
      </c>
      <c r="H13" s="10">
        <f t="shared" si="0"/>
        <v>1.1732331519999999</v>
      </c>
      <c r="I13" s="10">
        <f t="shared" si="0"/>
        <v>1.22016247808</v>
      </c>
      <c r="J13" s="10">
        <f t="shared" si="0"/>
        <v>1.2689689772032</v>
      </c>
      <c r="K13" s="10">
        <f t="shared" si="0"/>
        <v>1.319727736291328</v>
      </c>
      <c r="L13" s="10">
        <f t="shared" si="0"/>
        <v>1.3725168457429813</v>
      </c>
      <c r="M13" s="10">
        <f t="shared" si="0"/>
        <v>1.4274175195727006</v>
      </c>
      <c r="N13" s="10">
        <f t="shared" si="0"/>
        <v>1.4845142203556088</v>
      </c>
      <c r="O13" s="10">
        <f t="shared" si="0"/>
        <v>1.5438947891698331</v>
      </c>
      <c r="P13" s="10">
        <f t="shared" si="0"/>
        <v>1.6056505807366266</v>
      </c>
      <c r="Q13" s="10">
        <f t="shared" si="0"/>
        <v>1.6698766039660917</v>
      </c>
      <c r="R13" s="10">
        <f t="shared" si="0"/>
        <v>1.7366716681247354</v>
      </c>
      <c r="S13" s="10">
        <f t="shared" ref="S13" si="1">R13*S12</f>
        <v>1.806138534849725</v>
      </c>
      <c r="T13" s="10">
        <f t="shared" ref="T13" si="2">S13*T12</f>
        <v>1.8783840762437141</v>
      </c>
      <c r="U13" s="10">
        <f t="shared" ref="U13" si="3">T13*U12</f>
        <v>1.9535194392934627</v>
      </c>
      <c r="V13" s="10">
        <f t="shared" ref="V13" si="4">U13*V12</f>
        <v>2.0316602168652014</v>
      </c>
      <c r="W13" s="10">
        <f t="shared" ref="W13" si="5">V13*W12</f>
        <v>2.1129266255398096</v>
      </c>
      <c r="X13" s="10">
        <f t="shared" ref="X13" si="6">W13*X12</f>
        <v>2.1974436905614021</v>
      </c>
      <c r="Y13" s="10">
        <f t="shared" ref="Y13" si="7">X13*Y12</f>
        <v>2.2853414381838584</v>
      </c>
      <c r="Z13" s="10">
        <f t="shared" ref="Z13" si="8">Y13*Z12</f>
        <v>2.3767550957112129</v>
      </c>
      <c r="AA13" s="10">
        <f t="shared" ref="AA13" si="9">Z13*AA12</f>
        <v>2.4718252995396615</v>
      </c>
      <c r="AB13" s="10">
        <f t="shared" ref="AB13" si="10">AA13*AB12</f>
        <v>9.8873011981586462E-2</v>
      </c>
      <c r="AC13" s="10">
        <f t="shared" ref="AC13" si="11">AB13*AC12</f>
        <v>0.10282793246084992</v>
      </c>
      <c r="AD13" s="10">
        <f t="shared" ref="AD13" si="12">AC13*AD12</f>
        <v>0.10694104975928392</v>
      </c>
      <c r="AE13" s="10">
        <f t="shared" ref="AE13" si="13">AD13*AE12</f>
        <v>0.11121869174965529</v>
      </c>
      <c r="AF13" s="10">
        <f t="shared" ref="AF13" si="14">AE13*AF12</f>
        <v>0.11566743941964151</v>
      </c>
      <c r="AG13" s="10">
        <f t="shared" ref="AG13" si="15">AF13*AG12</f>
        <v>0.12029413699642717</v>
      </c>
      <c r="AH13" s="10">
        <f t="shared" ref="AH13" si="16">AG13*AH12</f>
        <v>0.12510590247628425</v>
      </c>
      <c r="AI13" s="10">
        <f t="shared" ref="AI13" si="17">AH13*AI12</f>
        <v>0.13011013857533563</v>
      </c>
      <c r="AJ13" s="10">
        <f t="shared" ref="AJ13" si="18">AI13*AJ12</f>
        <v>0.13531454411834906</v>
      </c>
      <c r="AK13" s="10">
        <f t="shared" ref="AK13" si="19">AJ13*AK12</f>
        <v>0.14072712588308303</v>
      </c>
    </row>
    <row r="16" spans="2:37" ht="68.25" customHeight="1" x14ac:dyDescent="0.3">
      <c r="B16" s="95" t="s">
        <v>100</v>
      </c>
      <c r="C16" s="87" t="s">
        <v>81</v>
      </c>
      <c r="D16" s="87" t="s">
        <v>64</v>
      </c>
      <c r="E16" s="96">
        <v>2026</v>
      </c>
      <c r="F16" s="96">
        <f t="shared" ref="F16" si="20">E16+1</f>
        <v>2027</v>
      </c>
      <c r="G16" s="96">
        <f t="shared" ref="G16" si="21">F16+1</f>
        <v>2028</v>
      </c>
      <c r="H16" s="96">
        <f t="shared" ref="H16" si="22">G16+1</f>
        <v>2029</v>
      </c>
      <c r="I16" s="96">
        <f t="shared" ref="I16" si="23">H16+1</f>
        <v>2030</v>
      </c>
      <c r="J16" s="96">
        <f t="shared" ref="J16" si="24">I16+1</f>
        <v>2031</v>
      </c>
      <c r="K16" s="96">
        <f t="shared" ref="K16" si="25">J16+1</f>
        <v>2032</v>
      </c>
      <c r="L16" s="96">
        <f t="shared" ref="L16" si="26">K16+1</f>
        <v>2033</v>
      </c>
      <c r="M16" s="96">
        <f t="shared" ref="M16" si="27">L16+1</f>
        <v>2034</v>
      </c>
      <c r="N16" s="96">
        <f t="shared" ref="N16" si="28">M16+1</f>
        <v>2035</v>
      </c>
      <c r="O16" s="96">
        <f t="shared" ref="O16" si="29">N16+1</f>
        <v>2036</v>
      </c>
      <c r="P16" s="96">
        <f t="shared" ref="P16" si="30">O16+1</f>
        <v>2037</v>
      </c>
      <c r="Q16" s="96">
        <f t="shared" ref="Q16" si="31">P16+1</f>
        <v>2038</v>
      </c>
      <c r="R16" s="96">
        <f t="shared" ref="R16" si="32">Q16+1</f>
        <v>2039</v>
      </c>
      <c r="S16" s="96">
        <f t="shared" ref="S16" si="33">R16+1</f>
        <v>2040</v>
      </c>
      <c r="T16" s="96">
        <f t="shared" ref="T16" si="34">S16+1</f>
        <v>2041</v>
      </c>
      <c r="U16" s="96">
        <f t="shared" ref="U16" si="35">T16+1</f>
        <v>2042</v>
      </c>
      <c r="V16" s="96">
        <f t="shared" ref="V16" si="36">U16+1</f>
        <v>2043</v>
      </c>
      <c r="W16" s="96">
        <f t="shared" ref="W16" si="37">V16+1</f>
        <v>2044</v>
      </c>
      <c r="X16" s="96">
        <f t="shared" ref="X16" si="38">W16+1</f>
        <v>2045</v>
      </c>
      <c r="Y16" s="96">
        <f t="shared" ref="Y16" si="39">X16+1</f>
        <v>2046</v>
      </c>
      <c r="Z16" s="96">
        <f t="shared" ref="Z16" si="40">Y16+1</f>
        <v>2047</v>
      </c>
      <c r="AA16" s="96">
        <f t="shared" ref="AA16" si="41">Z16+1</f>
        <v>2048</v>
      </c>
      <c r="AB16" s="96">
        <f t="shared" ref="AB16" si="42">AA16+1</f>
        <v>2049</v>
      </c>
      <c r="AC16" s="26">
        <f t="shared" ref="AC16" si="43">AB16+1</f>
        <v>2050</v>
      </c>
      <c r="AD16" s="26">
        <f t="shared" ref="AD16" si="44">AC16+1</f>
        <v>2051</v>
      </c>
      <c r="AE16" s="26">
        <f t="shared" ref="AE16" si="45">AD16+1</f>
        <v>2052</v>
      </c>
      <c r="AF16" s="26">
        <f t="shared" ref="AF16" si="46">AE16+1</f>
        <v>2053</v>
      </c>
      <c r="AG16" s="26">
        <f t="shared" ref="AG16" si="47">AF16+1</f>
        <v>2054</v>
      </c>
      <c r="AH16" s="26">
        <f t="shared" ref="AH16" si="48">AG16+1</f>
        <v>2055</v>
      </c>
      <c r="AI16" s="26">
        <f t="shared" ref="AI16" si="49">AH16+1</f>
        <v>2056</v>
      </c>
      <c r="AJ16" s="26">
        <f t="shared" ref="AJ16" si="50">AI16+1</f>
        <v>2057</v>
      </c>
      <c r="AK16" s="26">
        <f t="shared" ref="AK16" si="51">AJ16+1</f>
        <v>2058</v>
      </c>
    </row>
    <row r="17" spans="1:39" s="103" customFormat="1" ht="35.25" customHeight="1" x14ac:dyDescent="0.35">
      <c r="B17" s="92" t="s">
        <v>78</v>
      </c>
      <c r="C17" s="104">
        <f>D17*1.2</f>
        <v>699121.50070836267</v>
      </c>
      <c r="D17" s="104">
        <f>SUM(E17:AB17)</f>
        <v>582601.25059030228</v>
      </c>
      <c r="E17" s="94">
        <f>'[1]питьевая вода'!D12</f>
        <v>17141.308298044001</v>
      </c>
      <c r="F17" s="94">
        <f>'[1]питьевая вода'!E12</f>
        <v>17781.221443538725</v>
      </c>
      <c r="G17" s="94">
        <f>'[1]питьевая вода'!F12</f>
        <v>18355.879835413652</v>
      </c>
      <c r="H17" s="94">
        <f>'[1]питьевая вода'!G12</f>
        <v>18950.251742773926</v>
      </c>
      <c r="I17" s="94">
        <f>'[1]питьевая вода'!H12</f>
        <v>19565.045811014141</v>
      </c>
      <c r="J17" s="94">
        <f>'[1]питьевая вода'!I12</f>
        <v>20200.99897805884</v>
      </c>
      <c r="K17" s="94">
        <f>'[1]питьевая вода'!J12</f>
        <v>20858.875565571205</v>
      </c>
      <c r="L17" s="94">
        <f>'[1]питьевая вода'!K12</f>
        <v>21539.467786598805</v>
      </c>
      <c r="M17" s="94">
        <f>'[1]питьевая вода'!L12</f>
        <v>22243.600470218687</v>
      </c>
      <c r="N17" s="94">
        <f>'[1]питьевая вода'!M12</f>
        <v>22972.128103763986</v>
      </c>
      <c r="O17" s="94">
        <f>'[1]питьевая вода'!N12</f>
        <v>23725.938193234502</v>
      </c>
      <c r="P17" s="94">
        <f>'[1]питьевая вода'!O12</f>
        <v>24505.9525425149</v>
      </c>
      <c r="Q17" s="94">
        <f>'[1]питьевая вода'!P12</f>
        <v>25313.128552046037</v>
      </c>
      <c r="R17" s="94">
        <f>'[1]питьевая вода'!Q12</f>
        <v>26148.459837617393</v>
      </c>
      <c r="S17" s="94">
        <f>'[1]питьевая вода'!R12</f>
        <v>27012.978969972497</v>
      </c>
      <c r="T17" s="94">
        <f>'[1]питьевая вода'!S12</f>
        <v>27907.758835942972</v>
      </c>
      <c r="U17" s="94">
        <f>'[1]питьевая вода'!T12</f>
        <v>28833.913321852549</v>
      </c>
      <c r="V17" s="94">
        <f>'[1]питьевая вода'!U12</f>
        <v>29792.598719958074</v>
      </c>
      <c r="W17" s="94">
        <f>'[1]питьевая вода'!V12</f>
        <v>30785.01795872187</v>
      </c>
      <c r="X17" s="94">
        <f>'[1]питьевая вода'!W12</f>
        <v>31812.419957737595</v>
      </c>
      <c r="Y17" s="94">
        <f>'[1]питьевая вода'!X12</f>
        <v>32876.101808160893</v>
      </c>
      <c r="Z17" s="94">
        <f>'[1]питьевая вода'!Y12</f>
        <v>33977.411679526092</v>
      </c>
      <c r="AA17" s="94">
        <f>'[1]питьевая вода'!Z12</f>
        <v>35117.752453861438</v>
      </c>
      <c r="AB17" s="94">
        <f>'[1]питьевая вода'!AA12</f>
        <v>5183.0397241595292</v>
      </c>
      <c r="AC17" s="94">
        <f>'[1]питьевая вода'!AB12</f>
        <v>37023.675460575985</v>
      </c>
      <c r="AD17" s="94">
        <f>'[1]питьевая вода'!AC12</f>
        <v>38207.463642855342</v>
      </c>
      <c r="AE17" s="94">
        <f>'[1]питьевая вода'!AD12</f>
        <v>39430.420239567204</v>
      </c>
      <c r="AF17" s="94">
        <f>'[1]питьевая вода'!AE12</f>
        <v>40693.870421093881</v>
      </c>
      <c r="AG17" s="94">
        <f>'[1]питьевая вода'!AF12</f>
        <v>41999.183459211177</v>
      </c>
      <c r="AH17" s="94">
        <f>'[1]питьевая вода'!AG12</f>
        <v>43347.778618929253</v>
      </c>
      <c r="AI17" s="94">
        <f>'[1]питьевая вода'!AH12</f>
        <v>44741.121983725599</v>
      </c>
      <c r="AJ17" s="94">
        <f>'[1]питьевая вода'!AI12</f>
        <v>46180.73171531978</v>
      </c>
      <c r="AK17" s="94">
        <f>'[1]питьевая вода'!AJ12</f>
        <v>47668.177749180162</v>
      </c>
    </row>
    <row r="18" spans="1:39" s="103" customFormat="1" ht="18" x14ac:dyDescent="0.35">
      <c r="B18" s="92" t="s">
        <v>79</v>
      </c>
      <c r="C18" s="104">
        <f>D18*1.2</f>
        <v>104690.59700450051</v>
      </c>
      <c r="D18" s="104">
        <f>SUM(E18:AB18)</f>
        <v>87242.164170417091</v>
      </c>
      <c r="E18" s="94">
        <f>'[1]техническая вода'!D12</f>
        <v>2638.8175073400007</v>
      </c>
      <c r="F18" s="94">
        <f>'[1]техническая вода'!E12</f>
        <v>2750.0618141754244</v>
      </c>
      <c r="G18" s="94">
        <f>'[1]техническая вода'!F12</f>
        <v>2843.4785558758526</v>
      </c>
      <c r="H18" s="94">
        <f>'[1]техническая вода'!G12</f>
        <v>2940.3856069002468</v>
      </c>
      <c r="I18" s="94">
        <f>'[1]техническая вода'!H12</f>
        <v>3040.9186770577826</v>
      </c>
      <c r="J18" s="94">
        <f>'[1]техническая вода'!I12</f>
        <v>3145.2211012965117</v>
      </c>
      <c r="K18" s="94">
        <f>'[1]техническая вода'!J12</f>
        <v>3253.4397366542207</v>
      </c>
      <c r="L18" s="94">
        <f>'[1]техническая вода'!K12</f>
        <v>3365.7292627304914</v>
      </c>
      <c r="M18" s="94">
        <f>'[1]техническая вода'!L12</f>
        <v>3482.2494858102714</v>
      </c>
      <c r="N18" s="94">
        <f>'[1]техническая вода'!M12</f>
        <v>3603.1682467741316</v>
      </c>
      <c r="O18" s="94">
        <f>'[1]техническая вода'!N12</f>
        <v>3728.658732935477</v>
      </c>
      <c r="P18" s="94">
        <f>'[1]техническая вода'!O12</f>
        <v>3858.9016939502703</v>
      </c>
      <c r="Q18" s="94">
        <f>'[1]техническая вода'!P12</f>
        <v>3994.0855619502995</v>
      </c>
      <c r="R18" s="94">
        <f>'[1]техническая вода'!Q12</f>
        <v>4134.4065760566928</v>
      </c>
      <c r="S18" s="94">
        <f>'[1]техническая вода'!R12</f>
        <v>4280.0696114363418</v>
      </c>
      <c r="T18" s="94">
        <f>'[1]техническая вода'!S12</f>
        <v>4431.2869130699637</v>
      </c>
      <c r="U18" s="94">
        <f>'[1]техническая вода'!T12</f>
        <v>4588.2803344069443</v>
      </c>
      <c r="V18" s="94">
        <f>'[1]техническая вода'!U12</f>
        <v>4751.2807810887034</v>
      </c>
      <c r="W18" s="94">
        <f>'[1]техническая вода'!V12</f>
        <v>4920.5290599291766</v>
      </c>
      <c r="X18" s="94">
        <f>'[1]техническая вода'!W12</f>
        <v>5096.2746333481373</v>
      </c>
      <c r="Y18" s="94">
        <f>'[1]техническая вода'!X12</f>
        <v>5278.7792794605011</v>
      </c>
      <c r="Z18" s="94">
        <f>'[1]техническая вода'!Y12</f>
        <v>5468.3144580324024</v>
      </c>
      <c r="AA18" s="94">
        <f>'[1]техническая вода'!Z12</f>
        <v>809.30908321754646</v>
      </c>
      <c r="AB18" s="94">
        <f>'[1]техническая вода'!AA12</f>
        <v>838.51745691969609</v>
      </c>
      <c r="AC18" s="94" t="e">
        <f>#REF!</f>
        <v>#REF!</v>
      </c>
      <c r="AD18" s="94" t="e">
        <f>#REF!</f>
        <v>#REF!</v>
      </c>
      <c r="AE18" s="94" t="e">
        <f>#REF!</f>
        <v>#REF!</v>
      </c>
      <c r="AF18" s="94" t="e">
        <f>#REF!</f>
        <v>#REF!</v>
      </c>
      <c r="AG18" s="94" t="e">
        <f>#REF!</f>
        <v>#REF!</v>
      </c>
      <c r="AH18" s="94" t="e">
        <f>#REF!</f>
        <v>#REF!</v>
      </c>
      <c r="AI18" s="94" t="e">
        <f>#REF!</f>
        <v>#REF!</v>
      </c>
      <c r="AJ18" s="94" t="e">
        <f>#REF!</f>
        <v>#REF!</v>
      </c>
      <c r="AK18" s="94" t="e">
        <f>#REF!</f>
        <v>#REF!</v>
      </c>
    </row>
    <row r="19" spans="1:39" ht="17.5" x14ac:dyDescent="0.35">
      <c r="B19" s="37" t="s">
        <v>80</v>
      </c>
      <c r="C19" s="88">
        <f>SUM(C17:C18)</f>
        <v>803812.09771286324</v>
      </c>
      <c r="D19" s="88">
        <f>SUM(D17:D18)</f>
        <v>669843.4147607194</v>
      </c>
      <c r="E19" s="27">
        <f t="shared" ref="E19:AK19" si="52">E17+E18</f>
        <v>19780.125805384003</v>
      </c>
      <c r="F19" s="27">
        <f>F17+F18</f>
        <v>20531.283257714149</v>
      </c>
      <c r="G19" s="27">
        <f t="shared" si="52"/>
        <v>21199.358391289505</v>
      </c>
      <c r="H19" s="27">
        <f t="shared" si="52"/>
        <v>21890.637349674173</v>
      </c>
      <c r="I19" s="27">
        <f t="shared" si="52"/>
        <v>22605.964488071924</v>
      </c>
      <c r="J19" s="27">
        <f t="shared" si="52"/>
        <v>23346.220079355353</v>
      </c>
      <c r="K19" s="27">
        <f t="shared" si="52"/>
        <v>24112.315302225426</v>
      </c>
      <c r="L19" s="27">
        <f t="shared" si="52"/>
        <v>24905.197049329297</v>
      </c>
      <c r="M19" s="27">
        <f t="shared" si="52"/>
        <v>25725.84995602896</v>
      </c>
      <c r="N19" s="27">
        <f t="shared" si="52"/>
        <v>26575.296350538116</v>
      </c>
      <c r="O19" s="27">
        <f t="shared" si="52"/>
        <v>27454.596926169979</v>
      </c>
      <c r="P19" s="27">
        <f t="shared" si="52"/>
        <v>28364.854236465169</v>
      </c>
      <c r="Q19" s="27">
        <f t="shared" si="52"/>
        <v>29307.214113996335</v>
      </c>
      <c r="R19" s="27">
        <f t="shared" si="52"/>
        <v>30282.866413674084</v>
      </c>
      <c r="S19" s="27">
        <f t="shared" si="52"/>
        <v>31293.048581408839</v>
      </c>
      <c r="T19" s="27">
        <f t="shared" si="52"/>
        <v>32339.045749012934</v>
      </c>
      <c r="U19" s="27">
        <f t="shared" si="52"/>
        <v>33422.193656259493</v>
      </c>
      <c r="V19" s="27">
        <f t="shared" si="52"/>
        <v>34543.87950104678</v>
      </c>
      <c r="W19" s="27">
        <f t="shared" si="52"/>
        <v>35705.54701865105</v>
      </c>
      <c r="X19" s="27">
        <f t="shared" si="52"/>
        <v>36908.694591085732</v>
      </c>
      <c r="Y19" s="27">
        <f t="shared" si="52"/>
        <v>38154.881087621397</v>
      </c>
      <c r="Z19" s="27">
        <f t="shared" si="52"/>
        <v>39445.726137558493</v>
      </c>
      <c r="AA19" s="27">
        <f t="shared" si="52"/>
        <v>35927.061537078982</v>
      </c>
      <c r="AB19" s="27">
        <f t="shared" si="52"/>
        <v>6021.5571810792253</v>
      </c>
      <c r="AC19" s="27" t="e">
        <f t="shared" si="52"/>
        <v>#REF!</v>
      </c>
      <c r="AD19" s="27" t="e">
        <f t="shared" si="52"/>
        <v>#REF!</v>
      </c>
      <c r="AE19" s="27" t="e">
        <f t="shared" si="52"/>
        <v>#REF!</v>
      </c>
      <c r="AF19" s="27" t="e">
        <f t="shared" si="52"/>
        <v>#REF!</v>
      </c>
      <c r="AG19" s="27" t="e">
        <f t="shared" si="52"/>
        <v>#REF!</v>
      </c>
      <c r="AH19" s="27" t="e">
        <f t="shared" si="52"/>
        <v>#REF!</v>
      </c>
      <c r="AI19" s="27" t="e">
        <f t="shared" si="52"/>
        <v>#REF!</v>
      </c>
      <c r="AJ19" s="27" t="e">
        <f t="shared" si="52"/>
        <v>#REF!</v>
      </c>
      <c r="AK19" s="27" t="e">
        <f t="shared" si="52"/>
        <v>#REF!</v>
      </c>
    </row>
    <row r="20" spans="1:39" s="30" customFormat="1" ht="35.25" customHeight="1" x14ac:dyDescent="0.35">
      <c r="A20" s="7"/>
      <c r="B20" s="38" t="s">
        <v>101</v>
      </c>
      <c r="C20" s="89"/>
      <c r="D20" s="28"/>
      <c r="E20" s="29">
        <f>E19</f>
        <v>19780.125805384003</v>
      </c>
      <c r="F20" s="29">
        <f>F19/E13</f>
        <v>19684.835338172725</v>
      </c>
      <c r="G20" s="29">
        <f t="shared" ref="G20:AA20" si="53">G19/F13</f>
        <v>19543.622678008618</v>
      </c>
      <c r="H20" s="29">
        <f t="shared" si="53"/>
        <v>19404.721733997798</v>
      </c>
      <c r="I20" s="29">
        <f t="shared" si="53"/>
        <v>19268.092151620283</v>
      </c>
      <c r="J20" s="29">
        <f t="shared" si="53"/>
        <v>19133.697764655124</v>
      </c>
      <c r="K20" s="29">
        <f t="shared" si="53"/>
        <v>19001.501010189251</v>
      </c>
      <c r="L20" s="29">
        <f t="shared" si="53"/>
        <v>18871.465958059936</v>
      </c>
      <c r="M20" s="29">
        <f t="shared" si="53"/>
        <v>18743.558620661479</v>
      </c>
      <c r="N20" s="29">
        <f t="shared" si="53"/>
        <v>18617.745674365458</v>
      </c>
      <c r="O20" s="29">
        <f t="shared" si="53"/>
        <v>18493.993893566982</v>
      </c>
      <c r="P20" s="29">
        <f t="shared" si="53"/>
        <v>18372.271501555635</v>
      </c>
      <c r="Q20" s="29">
        <f t="shared" si="53"/>
        <v>18252.547886571327</v>
      </c>
      <c r="R20" s="29">
        <f t="shared" si="53"/>
        <v>18134.792919279083</v>
      </c>
      <c r="S20" s="29">
        <f t="shared" si="53"/>
        <v>18018.978000141611</v>
      </c>
      <c r="T20" s="29">
        <f t="shared" si="53"/>
        <v>17905.074901523883</v>
      </c>
      <c r="U20" s="29">
        <f t="shared" si="53"/>
        <v>17793.056318436909</v>
      </c>
      <c r="V20" s="29">
        <f t="shared" si="53"/>
        <v>17682.895192248718</v>
      </c>
      <c r="W20" s="29">
        <f t="shared" si="53"/>
        <v>17574.566220400662</v>
      </c>
      <c r="X20" s="29">
        <f t="shared" si="53"/>
        <v>17468.043681666568</v>
      </c>
      <c r="Y20" s="29">
        <f t="shared" si="53"/>
        <v>17363.303210683684</v>
      </c>
      <c r="Z20" s="29">
        <f t="shared" si="53"/>
        <v>17260.320702409212</v>
      </c>
      <c r="AA20" s="29">
        <f t="shared" si="53"/>
        <v>15116.013257700948</v>
      </c>
      <c r="AB20" s="29">
        <f t="shared" ref="AB20:AK20" si="54">AB19/Z13</f>
        <v>2533.520257070219</v>
      </c>
      <c r="AC20" s="29" t="e">
        <f t="shared" si="54"/>
        <v>#REF!</v>
      </c>
      <c r="AD20" s="29" t="e">
        <f t="shared" si="54"/>
        <v>#REF!</v>
      </c>
      <c r="AE20" s="29" t="e">
        <f t="shared" si="54"/>
        <v>#REF!</v>
      </c>
      <c r="AF20" s="29" t="e">
        <f t="shared" si="54"/>
        <v>#REF!</v>
      </c>
      <c r="AG20" s="29" t="e">
        <f t="shared" si="54"/>
        <v>#REF!</v>
      </c>
      <c r="AH20" s="29" t="e">
        <f t="shared" si="54"/>
        <v>#REF!</v>
      </c>
      <c r="AI20" s="29" t="e">
        <f t="shared" si="54"/>
        <v>#REF!</v>
      </c>
      <c r="AJ20" s="29" t="e">
        <f t="shared" si="54"/>
        <v>#REF!</v>
      </c>
      <c r="AK20" s="29" t="e">
        <f t="shared" si="54"/>
        <v>#REF!</v>
      </c>
    </row>
    <row r="21" spans="1:39" s="14" customFormat="1" ht="45" customHeight="1" x14ac:dyDescent="0.4">
      <c r="B21" s="92" t="s">
        <v>96</v>
      </c>
      <c r="C21" s="93">
        <f>D21*1.2</f>
        <v>640277.58946910058</v>
      </c>
      <c r="D21" s="93">
        <f>SUM(E21:AB21)</f>
        <v>533564.65789091715</v>
      </c>
      <c r="E21" s="94">
        <f>[1]водоотведение!D12</f>
        <v>18506.195083544004</v>
      </c>
      <c r="F21" s="94">
        <f>[1]водоотведение!E12</f>
        <v>19210.333827138184</v>
      </c>
      <c r="G21" s="94">
        <f>[1]водоотведение!F12</f>
        <v>19829.568750616916</v>
      </c>
      <c r="H21" s="94">
        <f>[1]водоотведение!G12</f>
        <v>20470.209078702435</v>
      </c>
      <c r="I21" s="94">
        <f>[1]водоотведение!H12</f>
        <v>21133.03108115957</v>
      </c>
      <c r="J21" s="94">
        <f>[1]водоотведение!I12</f>
        <v>21818.842378200145</v>
      </c>
      <c r="K21" s="94">
        <f>[1]водоотведение!J12</f>
        <v>22528.479663879451</v>
      </c>
      <c r="L21" s="94">
        <f>[1]водоотведение!K12</f>
        <v>23262.814147035842</v>
      </c>
      <c r="M21" s="94">
        <f>[1]водоотведение!L12</f>
        <v>24022.748610374685</v>
      </c>
      <c r="N21" s="94">
        <f>[1]водоотведение!M12</f>
        <v>24809.221488319028</v>
      </c>
      <c r="O21" s="94">
        <f>[1]водоотведение!N12</f>
        <v>25623.207464271214</v>
      </c>
      <c r="P21" s="94">
        <f>[1]водоотведение!O12</f>
        <v>26465.718087952293</v>
      </c>
      <c r="Q21" s="94">
        <f>[1]водоотведение!P12</f>
        <v>27337.805913509481</v>
      </c>
      <c r="R21" s="94">
        <f>[1]водоотведение!Q12</f>
        <v>28240.563059106116</v>
      </c>
      <c r="S21" s="94">
        <f>[1]водоотведение!R12</f>
        <v>29175.125388733886</v>
      </c>
      <c r="T21" s="94">
        <f>[1]водоотведение!S12</f>
        <v>30142.67111701296</v>
      </c>
      <c r="U21" s="94">
        <f>[1]водоотведение!T12</f>
        <v>31144.4264377728</v>
      </c>
      <c r="V21" s="94">
        <f>[1]водоотведение!U12</f>
        <v>32181.664177234175</v>
      </c>
      <c r="W21" s="94">
        <f>[1]водоотведение!V12</f>
        <v>33255.708772642152</v>
      </c>
      <c r="X21" s="94">
        <f>[1]водоотведение!W12</f>
        <v>22093.672485361796</v>
      </c>
      <c r="Y21" s="94">
        <f>[1]водоотведение!X12</f>
        <v>10148.506740691786</v>
      </c>
      <c r="Z21" s="94">
        <f>[1]водоотведение!Y12</f>
        <v>10489.345779492502</v>
      </c>
      <c r="AA21" s="94">
        <f>[1]водоотведение!Z12</f>
        <v>6071.7263508437572</v>
      </c>
      <c r="AB21" s="94">
        <f>[1]водоотведение!AA12</f>
        <v>5603.07200732201</v>
      </c>
      <c r="AC21" s="36" t="e">
        <f>#REF!</f>
        <v>#REF!</v>
      </c>
      <c r="AD21" s="36" t="e">
        <f>#REF!</f>
        <v>#REF!</v>
      </c>
      <c r="AE21" s="36" t="e">
        <f>#REF!</f>
        <v>#REF!</v>
      </c>
      <c r="AF21" s="36" t="e">
        <f>#REF!</f>
        <v>#REF!</v>
      </c>
      <c r="AG21" s="36" t="e">
        <f>#REF!</f>
        <v>#REF!</v>
      </c>
      <c r="AH21" s="36" t="e">
        <f>#REF!</f>
        <v>#REF!</v>
      </c>
      <c r="AI21" s="36" t="e">
        <f>#REF!</f>
        <v>#REF!</v>
      </c>
      <c r="AJ21" s="36" t="e">
        <f>#REF!</f>
        <v>#REF!</v>
      </c>
      <c r="AK21" s="36" t="e">
        <f>#REF!</f>
        <v>#REF!</v>
      </c>
    </row>
    <row r="22" spans="1:39" s="30" customFormat="1" ht="45" customHeight="1" x14ac:dyDescent="0.35">
      <c r="A22" s="7"/>
      <c r="B22" s="38" t="s">
        <v>101</v>
      </c>
      <c r="C22" s="31"/>
      <c r="D22" s="31"/>
      <c r="E22" s="29">
        <f>E21</f>
        <v>18506.195083544004</v>
      </c>
      <c r="F22" s="29">
        <f>F21/E13</f>
        <v>18418.344992462306</v>
      </c>
      <c r="G22" s="29">
        <f t="shared" ref="G22:AA22" si="55">G21/F13</f>
        <v>18280.81786139918</v>
      </c>
      <c r="H22" s="29">
        <f t="shared" si="55"/>
        <v>18145.598260294075</v>
      </c>
      <c r="I22" s="29">
        <f t="shared" si="55"/>
        <v>18012.643987373085</v>
      </c>
      <c r="J22" s="29">
        <f t="shared" si="55"/>
        <v>17881.915540079073</v>
      </c>
      <c r="K22" s="29">
        <f t="shared" si="55"/>
        <v>17753.373067899647</v>
      </c>
      <c r="L22" s="29">
        <f t="shared" si="55"/>
        <v>17626.979798430642</v>
      </c>
      <c r="M22" s="29">
        <f t="shared" si="55"/>
        <v>17502.698553306651</v>
      </c>
      <c r="N22" s="29">
        <f t="shared" si="55"/>
        <v>17380.493897640896</v>
      </c>
      <c r="O22" s="29">
        <f t="shared" si="55"/>
        <v>17260.33143564855</v>
      </c>
      <c r="P22" s="29">
        <f t="shared" si="55"/>
        <v>17142.17722192272</v>
      </c>
      <c r="Q22" s="29">
        <f t="shared" si="55"/>
        <v>17025.999455602399</v>
      </c>
      <c r="R22" s="29">
        <f t="shared" si="55"/>
        <v>16911.766409585296</v>
      </c>
      <c r="S22" s="29">
        <f t="shared" si="55"/>
        <v>16799.448004030201</v>
      </c>
      <c r="T22" s="29">
        <f t="shared" si="55"/>
        <v>16689.013901982275</v>
      </c>
      <c r="U22" s="29">
        <f t="shared" si="55"/>
        <v>16580.435722205257</v>
      </c>
      <c r="V22" s="29">
        <f t="shared" si="55"/>
        <v>16473.685149953486</v>
      </c>
      <c r="W22" s="29">
        <f t="shared" si="55"/>
        <v>16368.735528008145</v>
      </c>
      <c r="X22" s="29">
        <f t="shared" si="55"/>
        <v>10456.431481484746</v>
      </c>
      <c r="Y22" s="29">
        <f t="shared" si="55"/>
        <v>4618.3239116807808</v>
      </c>
      <c r="Z22" s="29">
        <f t="shared" si="55"/>
        <v>4589.8374764640403</v>
      </c>
      <c r="AA22" s="29">
        <f t="shared" si="55"/>
        <v>2554.6285192782443</v>
      </c>
      <c r="AB22" s="29">
        <f t="shared" ref="AB22:AK22" si="56">AB21/Z13</f>
        <v>2357.446090021052</v>
      </c>
      <c r="AC22" s="29" t="e">
        <f t="shared" si="56"/>
        <v>#REF!</v>
      </c>
      <c r="AD22" s="29" t="e">
        <f t="shared" si="56"/>
        <v>#REF!</v>
      </c>
      <c r="AE22" s="29" t="e">
        <f t="shared" si="56"/>
        <v>#REF!</v>
      </c>
      <c r="AF22" s="29" t="e">
        <f t="shared" si="56"/>
        <v>#REF!</v>
      </c>
      <c r="AG22" s="29" t="e">
        <f t="shared" si="56"/>
        <v>#REF!</v>
      </c>
      <c r="AH22" s="29" t="e">
        <f t="shared" si="56"/>
        <v>#REF!</v>
      </c>
      <c r="AI22" s="29" t="e">
        <f t="shared" si="56"/>
        <v>#REF!</v>
      </c>
      <c r="AJ22" s="29" t="e">
        <f t="shared" si="56"/>
        <v>#REF!</v>
      </c>
      <c r="AK22" s="29" t="e">
        <f t="shared" si="56"/>
        <v>#REF!</v>
      </c>
    </row>
    <row r="23" spans="1:39" ht="15" x14ac:dyDescent="0.3">
      <c r="B23" s="90" t="s">
        <v>99</v>
      </c>
      <c r="C23" s="91">
        <f>C19+C21</f>
        <v>1444089.6871819638</v>
      </c>
      <c r="D23" s="91">
        <f>D19+D21</f>
        <v>1203408.0726516366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</row>
    <row r="27" spans="1:39" ht="52" x14ac:dyDescent="0.3">
      <c r="A27" s="68"/>
      <c r="B27" s="39" t="s">
        <v>1</v>
      </c>
      <c r="C27" s="18" t="s">
        <v>102</v>
      </c>
      <c r="D27" s="18" t="s">
        <v>103</v>
      </c>
      <c r="E27" s="5">
        <v>2026</v>
      </c>
      <c r="F27" s="5">
        <f t="shared" ref="F27:AK27" si="57">E27+1</f>
        <v>2027</v>
      </c>
      <c r="G27" s="5">
        <f t="shared" si="57"/>
        <v>2028</v>
      </c>
      <c r="H27" s="5">
        <f t="shared" si="57"/>
        <v>2029</v>
      </c>
      <c r="I27" s="5">
        <f t="shared" si="57"/>
        <v>2030</v>
      </c>
      <c r="J27" s="5">
        <f t="shared" si="57"/>
        <v>2031</v>
      </c>
      <c r="K27" s="5">
        <f t="shared" si="57"/>
        <v>2032</v>
      </c>
      <c r="L27" s="5">
        <f t="shared" si="57"/>
        <v>2033</v>
      </c>
      <c r="M27" s="5">
        <f t="shared" si="57"/>
        <v>2034</v>
      </c>
      <c r="N27" s="5">
        <f t="shared" si="57"/>
        <v>2035</v>
      </c>
      <c r="O27" s="5">
        <f t="shared" si="57"/>
        <v>2036</v>
      </c>
      <c r="P27" s="5">
        <f t="shared" si="57"/>
        <v>2037</v>
      </c>
      <c r="Q27" s="5">
        <f t="shared" si="57"/>
        <v>2038</v>
      </c>
      <c r="R27" s="5">
        <f t="shared" si="57"/>
        <v>2039</v>
      </c>
      <c r="S27" s="5">
        <f t="shared" si="57"/>
        <v>2040</v>
      </c>
      <c r="T27" s="5">
        <f t="shared" si="57"/>
        <v>2041</v>
      </c>
      <c r="U27" s="5">
        <f t="shared" si="57"/>
        <v>2042</v>
      </c>
      <c r="V27" s="5">
        <f t="shared" si="57"/>
        <v>2043</v>
      </c>
      <c r="W27" s="5">
        <f t="shared" si="57"/>
        <v>2044</v>
      </c>
      <c r="X27" s="5">
        <f t="shared" si="57"/>
        <v>2045</v>
      </c>
      <c r="Y27" s="5">
        <f t="shared" si="57"/>
        <v>2046</v>
      </c>
      <c r="Z27" s="5">
        <f t="shared" si="57"/>
        <v>2047</v>
      </c>
      <c r="AA27" s="5">
        <f t="shared" si="57"/>
        <v>2048</v>
      </c>
      <c r="AB27" s="5">
        <f t="shared" si="57"/>
        <v>2049</v>
      </c>
      <c r="AC27" s="5">
        <f t="shared" si="57"/>
        <v>2050</v>
      </c>
      <c r="AD27" s="5">
        <f t="shared" si="57"/>
        <v>2051</v>
      </c>
      <c r="AE27" s="5">
        <f t="shared" si="57"/>
        <v>2052</v>
      </c>
      <c r="AF27" s="5">
        <f t="shared" si="57"/>
        <v>2053</v>
      </c>
      <c r="AG27" s="5">
        <f t="shared" si="57"/>
        <v>2054</v>
      </c>
      <c r="AH27" s="5">
        <f t="shared" si="57"/>
        <v>2055</v>
      </c>
      <c r="AI27" s="5">
        <f t="shared" si="57"/>
        <v>2056</v>
      </c>
      <c r="AJ27" s="5">
        <f t="shared" si="57"/>
        <v>2057</v>
      </c>
      <c r="AK27" s="5">
        <f t="shared" si="57"/>
        <v>2058</v>
      </c>
    </row>
    <row r="28" spans="1:39" s="33" customFormat="1" ht="15.75" customHeight="1" x14ac:dyDescent="0.3">
      <c r="A28" s="68"/>
      <c r="B28" s="40" t="s">
        <v>8</v>
      </c>
      <c r="C28" s="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9" ht="72" x14ac:dyDescent="0.4">
      <c r="A29" s="69"/>
      <c r="B29" s="41" t="str">
        <f>перечень!B10</f>
        <v>Сооружение водовод верхней зоны по адресу: Иркутская область, г. Усолье-Сибирское, от «ВОС» до проспекта Химиков</v>
      </c>
      <c r="C29" s="63">
        <v>404395</v>
      </c>
      <c r="D29" s="34">
        <f>C29/1.2</f>
        <v>336995.83333333337</v>
      </c>
      <c r="E29" s="62">
        <f>E20</f>
        <v>19780.125805384003</v>
      </c>
      <c r="F29" s="62">
        <f t="shared" ref="F29:U29" si="58">F20</f>
        <v>19684.835338172725</v>
      </c>
      <c r="G29" s="62">
        <f t="shared" si="58"/>
        <v>19543.622678008618</v>
      </c>
      <c r="H29" s="62">
        <f t="shared" si="58"/>
        <v>19404.721733997798</v>
      </c>
      <c r="I29" s="62">
        <f t="shared" si="58"/>
        <v>19268.092151620283</v>
      </c>
      <c r="J29" s="62">
        <f t="shared" si="58"/>
        <v>19133.697764655124</v>
      </c>
      <c r="K29" s="62">
        <f t="shared" si="58"/>
        <v>19001.501010189251</v>
      </c>
      <c r="L29" s="62">
        <f t="shared" si="58"/>
        <v>18871.465958059936</v>
      </c>
      <c r="M29" s="62">
        <f t="shared" si="58"/>
        <v>18743.558620661479</v>
      </c>
      <c r="N29" s="62">
        <f t="shared" si="58"/>
        <v>18617.745674365458</v>
      </c>
      <c r="O29" s="62">
        <f t="shared" si="58"/>
        <v>18493.993893566982</v>
      </c>
      <c r="P29" s="62">
        <f t="shared" si="58"/>
        <v>18372.271501555635</v>
      </c>
      <c r="Q29" s="62">
        <f t="shared" si="58"/>
        <v>18252.547886571327</v>
      </c>
      <c r="R29" s="62">
        <f t="shared" si="58"/>
        <v>18134.792919279083</v>
      </c>
      <c r="S29" s="62">
        <f t="shared" si="58"/>
        <v>18018.978000141611</v>
      </c>
      <c r="T29" s="62">
        <f t="shared" si="58"/>
        <v>17905.074901523883</v>
      </c>
      <c r="U29" s="62">
        <f t="shared" si="58"/>
        <v>17793.056318436909</v>
      </c>
      <c r="V29" s="62">
        <f>V20</f>
        <v>17682.895192248718</v>
      </c>
      <c r="W29" s="62">
        <f>W20-17281.7</f>
        <v>292.8662204006614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5"/>
      <c r="AI29" s="35"/>
      <c r="AJ29" s="35"/>
      <c r="AK29" s="35"/>
      <c r="AL29" s="71">
        <f>SUM(E29:AK29)</f>
        <v>336995.84356883948</v>
      </c>
      <c r="AM29" s="74">
        <f>AL29-D29</f>
        <v>1.0235506109893322E-2</v>
      </c>
    </row>
    <row r="30" spans="1:39" ht="90" x14ac:dyDescent="0.4">
      <c r="A30" s="69"/>
      <c r="B30" s="41" t="str">
        <f>перечень!B14</f>
        <v>Сооружение водовод  нижней зоны по адресу: Иркутская область, г. Усолье-Сибирское, от «ВОС» до гаражного кооператива «Спутник» по ул. Коростова</v>
      </c>
      <c r="C30" s="64">
        <v>103995.66</v>
      </c>
      <c r="D30" s="55">
        <f t="shared" ref="D30" si="59">C30/1.2</f>
        <v>86663.05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4"/>
      <c r="W30" s="62">
        <f t="shared" ref="W30:Z30" si="60">W20-W29</f>
        <v>17281.7</v>
      </c>
      <c r="X30" s="62">
        <f t="shared" si="60"/>
        <v>17468.043681666568</v>
      </c>
      <c r="Y30" s="62">
        <f t="shared" si="60"/>
        <v>17363.303210683684</v>
      </c>
      <c r="Z30" s="62">
        <f t="shared" si="60"/>
        <v>17260.320702409212</v>
      </c>
      <c r="AA30" s="62">
        <f>AA20-AA29</f>
        <v>15116.013257700948</v>
      </c>
      <c r="AB30" s="62">
        <f>AB20-AB29-359.9</f>
        <v>2173.6202570702189</v>
      </c>
      <c r="AC30" s="34"/>
      <c r="AD30" s="34"/>
      <c r="AE30" s="34"/>
      <c r="AF30" s="34"/>
      <c r="AG30" s="34"/>
      <c r="AH30" s="34"/>
      <c r="AI30" s="34"/>
      <c r="AJ30" s="34"/>
      <c r="AK30" s="34"/>
      <c r="AL30" s="71">
        <f>SUM(E30:AK30)</f>
        <v>86663.00110953064</v>
      </c>
      <c r="AM30" s="74">
        <f>AL30-D30</f>
        <v>-4.8890469362959266E-2</v>
      </c>
    </row>
    <row r="31" spans="1:39" ht="18" x14ac:dyDescent="0.4">
      <c r="A31" s="70"/>
      <c r="B31" s="39"/>
      <c r="C31" s="65">
        <f t="shared" ref="C31:AJ31" si="61">SUM(C29:C30)</f>
        <v>508390.66000000003</v>
      </c>
      <c r="D31" s="24">
        <f t="shared" si="61"/>
        <v>423658.88333333336</v>
      </c>
      <c r="E31" s="24">
        <f t="shared" si="61"/>
        <v>19780.125805384003</v>
      </c>
      <c r="F31" s="24">
        <f t="shared" si="61"/>
        <v>19684.835338172725</v>
      </c>
      <c r="G31" s="24">
        <f t="shared" si="61"/>
        <v>19543.622678008618</v>
      </c>
      <c r="H31" s="24">
        <f t="shared" si="61"/>
        <v>19404.721733997798</v>
      </c>
      <c r="I31" s="24">
        <f t="shared" si="61"/>
        <v>19268.092151620283</v>
      </c>
      <c r="J31" s="24">
        <f t="shared" si="61"/>
        <v>19133.697764655124</v>
      </c>
      <c r="K31" s="24">
        <f t="shared" si="61"/>
        <v>19001.501010189251</v>
      </c>
      <c r="L31" s="24">
        <f t="shared" si="61"/>
        <v>18871.465958059936</v>
      </c>
      <c r="M31" s="24">
        <f t="shared" si="61"/>
        <v>18743.558620661479</v>
      </c>
      <c r="N31" s="24">
        <f t="shared" si="61"/>
        <v>18617.745674365458</v>
      </c>
      <c r="O31" s="24">
        <f t="shared" si="61"/>
        <v>18493.993893566982</v>
      </c>
      <c r="P31" s="24">
        <f t="shared" si="61"/>
        <v>18372.271501555635</v>
      </c>
      <c r="Q31" s="24">
        <f t="shared" si="61"/>
        <v>18252.547886571327</v>
      </c>
      <c r="R31" s="24">
        <f t="shared" si="61"/>
        <v>18134.792919279083</v>
      </c>
      <c r="S31" s="24">
        <f t="shared" si="61"/>
        <v>18018.978000141611</v>
      </c>
      <c r="T31" s="24">
        <f t="shared" si="61"/>
        <v>17905.074901523883</v>
      </c>
      <c r="U31" s="24">
        <f t="shared" si="61"/>
        <v>17793.056318436909</v>
      </c>
      <c r="V31" s="24">
        <f t="shared" si="61"/>
        <v>17682.895192248718</v>
      </c>
      <c r="W31" s="24">
        <f t="shared" si="61"/>
        <v>17574.566220400662</v>
      </c>
      <c r="X31" s="24">
        <f t="shared" si="61"/>
        <v>17468.043681666568</v>
      </c>
      <c r="Y31" s="24">
        <f t="shared" si="61"/>
        <v>17363.303210683684</v>
      </c>
      <c r="Z31" s="24">
        <f t="shared" si="61"/>
        <v>17260.320702409212</v>
      </c>
      <c r="AA31" s="24">
        <f t="shared" si="61"/>
        <v>15116.013257700948</v>
      </c>
      <c r="AB31" s="24">
        <f t="shared" si="61"/>
        <v>2173.6202570702189</v>
      </c>
      <c r="AC31" s="24">
        <f t="shared" si="61"/>
        <v>0</v>
      </c>
      <c r="AD31" s="24">
        <f t="shared" si="61"/>
        <v>0</v>
      </c>
      <c r="AE31" s="24">
        <f t="shared" si="61"/>
        <v>0</v>
      </c>
      <c r="AF31" s="24">
        <f t="shared" si="61"/>
        <v>0</v>
      </c>
      <c r="AG31" s="24">
        <f t="shared" si="61"/>
        <v>0</v>
      </c>
      <c r="AH31" s="24">
        <f t="shared" si="61"/>
        <v>0</v>
      </c>
      <c r="AI31" s="24">
        <f t="shared" si="61"/>
        <v>0</v>
      </c>
      <c r="AJ31" s="24">
        <f t="shared" si="61"/>
        <v>0</v>
      </c>
      <c r="AK31" s="24"/>
      <c r="AL31" s="71"/>
      <c r="AM31" s="72"/>
    </row>
    <row r="32" spans="1:39" s="33" customFormat="1" ht="15.75" customHeight="1" x14ac:dyDescent="0.4">
      <c r="A32" s="68"/>
      <c r="B32" s="42" t="s">
        <v>15</v>
      </c>
      <c r="C32" s="16"/>
      <c r="D32" s="32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71"/>
      <c r="AM32" s="73"/>
    </row>
    <row r="33" spans="1:39" ht="108" x14ac:dyDescent="0.4">
      <c r="A33" s="69"/>
      <c r="B33" s="41" t="str">
        <f>перечень!B20</f>
        <v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v>
      </c>
      <c r="C33" s="63">
        <v>204147.98</v>
      </c>
      <c r="D33" s="34">
        <f t="shared" ref="D33:D34" si="62">C33/1.2</f>
        <v>170123.31666666668</v>
      </c>
      <c r="E33" s="62">
        <f>E22</f>
        <v>18506.195083544004</v>
      </c>
      <c r="F33" s="62">
        <f t="shared" ref="F33:M33" si="63">F22</f>
        <v>18418.344992462306</v>
      </c>
      <c r="G33" s="62">
        <f t="shared" si="63"/>
        <v>18280.81786139918</v>
      </c>
      <c r="H33" s="62">
        <f t="shared" si="63"/>
        <v>18145.598260294075</v>
      </c>
      <c r="I33" s="62">
        <f t="shared" si="63"/>
        <v>18012.643987373085</v>
      </c>
      <c r="J33" s="62">
        <f t="shared" si="63"/>
        <v>17881.915540079073</v>
      </c>
      <c r="K33" s="62">
        <f t="shared" si="63"/>
        <v>17753.373067899647</v>
      </c>
      <c r="L33" s="62">
        <f t="shared" si="63"/>
        <v>17626.979798430642</v>
      </c>
      <c r="M33" s="62">
        <f t="shared" si="63"/>
        <v>17502.698553306651</v>
      </c>
      <c r="N33" s="62">
        <f>N22-9385.7</f>
        <v>7994.793897640895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71">
        <f>SUM(E33:AK33)</f>
        <v>170123.36104242958</v>
      </c>
      <c r="AM33" s="74">
        <f>AL33-D33</f>
        <v>4.4375762896379456E-2</v>
      </c>
    </row>
    <row r="34" spans="1:39" ht="108" x14ac:dyDescent="0.4">
      <c r="A34" s="69"/>
      <c r="B34" s="41" t="str">
        <f>перечень!B21</f>
        <v>Сооружение коллектор канализационный напорный диаметром 900 мм по адресу: Иркутская область, г. Усолье-Сибирское, от КНС-1 по ул.Крупской до КОС-2,3</v>
      </c>
      <c r="C34" s="63">
        <v>222237.25</v>
      </c>
      <c r="D34" s="34">
        <f t="shared" si="62"/>
        <v>185197.70833333334</v>
      </c>
      <c r="E34" s="35"/>
      <c r="F34" s="35"/>
      <c r="G34" s="35"/>
      <c r="H34" s="35"/>
      <c r="I34" s="35"/>
      <c r="J34" s="35"/>
      <c r="K34" s="35"/>
      <c r="L34" s="35"/>
      <c r="M34" s="35"/>
      <c r="N34" s="62">
        <f>N22-N33</f>
        <v>9385.7000000000007</v>
      </c>
      <c r="O34" s="62">
        <f t="shared" ref="O34:X34" si="64">O22-O33</f>
        <v>17260.33143564855</v>
      </c>
      <c r="P34" s="62">
        <f t="shared" si="64"/>
        <v>17142.17722192272</v>
      </c>
      <c r="Q34" s="62">
        <f t="shared" si="64"/>
        <v>17025.999455602399</v>
      </c>
      <c r="R34" s="62">
        <f t="shared" si="64"/>
        <v>16911.766409585296</v>
      </c>
      <c r="S34" s="62">
        <f t="shared" si="64"/>
        <v>16799.448004030201</v>
      </c>
      <c r="T34" s="62">
        <f t="shared" si="64"/>
        <v>16689.013901982275</v>
      </c>
      <c r="U34" s="62">
        <f t="shared" si="64"/>
        <v>16580.435722205257</v>
      </c>
      <c r="V34" s="62">
        <f t="shared" si="64"/>
        <v>16473.685149953486</v>
      </c>
      <c r="W34" s="62">
        <f t="shared" si="64"/>
        <v>16368.735528008145</v>
      </c>
      <c r="X34" s="62">
        <f t="shared" si="64"/>
        <v>10456.431481484746</v>
      </c>
      <c r="Y34" s="62">
        <f>Y22-Y33</f>
        <v>4618.3239116807808</v>
      </c>
      <c r="Z34" s="62">
        <f t="shared" ref="Z34" si="65">Z22-Z33</f>
        <v>4589.8374764640403</v>
      </c>
      <c r="AA34" s="62">
        <f>AA22-AA33</f>
        <v>2554.6285192782443</v>
      </c>
      <c r="AB34" s="62">
        <f>AB22-AB33-16.3</f>
        <v>2341.1460900210518</v>
      </c>
      <c r="AC34" s="34"/>
      <c r="AD34" s="34"/>
      <c r="AE34" s="34"/>
      <c r="AF34" s="34"/>
      <c r="AG34" s="34"/>
      <c r="AH34" s="34"/>
      <c r="AI34" s="34"/>
      <c r="AJ34" s="34"/>
      <c r="AK34" s="34"/>
      <c r="AL34" s="71">
        <f>SUM(E34:AK34)</f>
        <v>185197.66030786722</v>
      </c>
      <c r="AM34" s="74">
        <f>AL34-D34</f>
        <v>-4.8025466123363003E-2</v>
      </c>
    </row>
    <row r="35" spans="1:39" ht="17.5" x14ac:dyDescent="0.3">
      <c r="A35" s="70"/>
      <c r="B35" s="39"/>
      <c r="C35" s="66">
        <f t="shared" ref="C35:AJ35" si="66">SUM(C33:C34)</f>
        <v>426385.23</v>
      </c>
      <c r="D35" s="24">
        <f t="shared" si="66"/>
        <v>355321.02500000002</v>
      </c>
      <c r="E35" s="24">
        <f t="shared" si="66"/>
        <v>18506.195083544004</v>
      </c>
      <c r="F35" s="24">
        <f t="shared" si="66"/>
        <v>18418.344992462306</v>
      </c>
      <c r="G35" s="24">
        <f t="shared" si="66"/>
        <v>18280.81786139918</v>
      </c>
      <c r="H35" s="24">
        <f t="shared" si="66"/>
        <v>18145.598260294075</v>
      </c>
      <c r="I35" s="24">
        <f t="shared" si="66"/>
        <v>18012.643987373085</v>
      </c>
      <c r="J35" s="24">
        <f t="shared" si="66"/>
        <v>17881.915540079073</v>
      </c>
      <c r="K35" s="24">
        <f t="shared" si="66"/>
        <v>17753.373067899647</v>
      </c>
      <c r="L35" s="24">
        <f t="shared" si="66"/>
        <v>17626.979798430642</v>
      </c>
      <c r="M35" s="24">
        <f t="shared" si="66"/>
        <v>17502.698553306651</v>
      </c>
      <c r="N35" s="24">
        <f t="shared" si="66"/>
        <v>17380.493897640896</v>
      </c>
      <c r="O35" s="24">
        <f t="shared" si="66"/>
        <v>17260.33143564855</v>
      </c>
      <c r="P35" s="24">
        <f t="shared" si="66"/>
        <v>17142.17722192272</v>
      </c>
      <c r="Q35" s="24">
        <f t="shared" si="66"/>
        <v>17025.999455602399</v>
      </c>
      <c r="R35" s="24">
        <f t="shared" si="66"/>
        <v>16911.766409585296</v>
      </c>
      <c r="S35" s="24">
        <f t="shared" si="66"/>
        <v>16799.448004030201</v>
      </c>
      <c r="T35" s="24">
        <f t="shared" si="66"/>
        <v>16689.013901982275</v>
      </c>
      <c r="U35" s="24">
        <f t="shared" si="66"/>
        <v>16580.435722205257</v>
      </c>
      <c r="V35" s="24">
        <f t="shared" si="66"/>
        <v>16473.685149953486</v>
      </c>
      <c r="W35" s="24">
        <f t="shared" si="66"/>
        <v>16368.735528008145</v>
      </c>
      <c r="X35" s="24">
        <f t="shared" si="66"/>
        <v>10456.431481484746</v>
      </c>
      <c r="Y35" s="24">
        <f t="shared" si="66"/>
        <v>4618.3239116807808</v>
      </c>
      <c r="Z35" s="24">
        <f t="shared" si="66"/>
        <v>4589.8374764640403</v>
      </c>
      <c r="AA35" s="24">
        <f t="shared" si="66"/>
        <v>2554.6285192782443</v>
      </c>
      <c r="AB35" s="24">
        <f t="shared" si="66"/>
        <v>2341.1460900210518</v>
      </c>
      <c r="AC35" s="24">
        <f t="shared" si="66"/>
        <v>0</v>
      </c>
      <c r="AD35" s="24">
        <f t="shared" si="66"/>
        <v>0</v>
      </c>
      <c r="AE35" s="24">
        <f t="shared" si="66"/>
        <v>0</v>
      </c>
      <c r="AF35" s="24">
        <f t="shared" si="66"/>
        <v>0</v>
      </c>
      <c r="AG35" s="24">
        <f t="shared" si="66"/>
        <v>0</v>
      </c>
      <c r="AH35" s="24">
        <f t="shared" si="66"/>
        <v>0</v>
      </c>
      <c r="AI35" s="24">
        <f t="shared" si="66"/>
        <v>0</v>
      </c>
      <c r="AJ35" s="24">
        <f t="shared" si="66"/>
        <v>0</v>
      </c>
      <c r="AK35" s="24"/>
    </row>
    <row r="36" spans="1:39" s="33" customFormat="1" ht="17.5" x14ac:dyDescent="0.3">
      <c r="A36" s="68"/>
      <c r="B36" s="43"/>
      <c r="C36" s="67">
        <f t="shared" ref="C36:AJ36" si="67">C31+C35</f>
        <v>934775.89</v>
      </c>
      <c r="D36" s="25">
        <f t="shared" si="67"/>
        <v>778979.90833333344</v>
      </c>
      <c r="E36" s="25">
        <f t="shared" si="67"/>
        <v>38286.320888928007</v>
      </c>
      <c r="F36" s="25">
        <f t="shared" si="67"/>
        <v>38103.180330635034</v>
      </c>
      <c r="G36" s="25">
        <f t="shared" si="67"/>
        <v>37824.440539407798</v>
      </c>
      <c r="H36" s="25">
        <f t="shared" si="67"/>
        <v>37550.319994291873</v>
      </c>
      <c r="I36" s="25">
        <f t="shared" si="67"/>
        <v>37280.736138993365</v>
      </c>
      <c r="J36" s="25">
        <f t="shared" si="67"/>
        <v>37015.613304734201</v>
      </c>
      <c r="K36" s="25">
        <f t="shared" si="67"/>
        <v>36754.874078088898</v>
      </c>
      <c r="L36" s="25">
        <f t="shared" si="67"/>
        <v>36498.445756490575</v>
      </c>
      <c r="M36" s="25">
        <f t="shared" si="67"/>
        <v>36246.25717396813</v>
      </c>
      <c r="N36" s="25">
        <f t="shared" si="67"/>
        <v>35998.23957200635</v>
      </c>
      <c r="O36" s="25">
        <f t="shared" si="67"/>
        <v>35754.325329215528</v>
      </c>
      <c r="P36" s="25">
        <f t="shared" si="67"/>
        <v>35514.448723478359</v>
      </c>
      <c r="Q36" s="25">
        <f t="shared" si="67"/>
        <v>35278.547342173726</v>
      </c>
      <c r="R36" s="25">
        <f t="shared" si="67"/>
        <v>35046.559328864379</v>
      </c>
      <c r="S36" s="25">
        <f t="shared" si="67"/>
        <v>34818.426004171808</v>
      </c>
      <c r="T36" s="25">
        <f t="shared" si="67"/>
        <v>34594.088803506158</v>
      </c>
      <c r="U36" s="25">
        <f t="shared" si="67"/>
        <v>34373.492040642166</v>
      </c>
      <c r="V36" s="25">
        <f t="shared" si="67"/>
        <v>34156.5803422022</v>
      </c>
      <c r="W36" s="25">
        <f t="shared" si="67"/>
        <v>33943.301748408805</v>
      </c>
      <c r="X36" s="25">
        <f t="shared" si="67"/>
        <v>27924.475163151314</v>
      </c>
      <c r="Y36" s="25">
        <f t="shared" si="67"/>
        <v>21981.627122364465</v>
      </c>
      <c r="Z36" s="25">
        <f t="shared" si="67"/>
        <v>21850.158178873251</v>
      </c>
      <c r="AA36" s="25">
        <f t="shared" si="67"/>
        <v>17670.641776979191</v>
      </c>
      <c r="AB36" s="25">
        <f t="shared" si="67"/>
        <v>4514.7663470912703</v>
      </c>
      <c r="AC36" s="25">
        <f t="shared" si="67"/>
        <v>0</v>
      </c>
      <c r="AD36" s="25">
        <f t="shared" si="67"/>
        <v>0</v>
      </c>
      <c r="AE36" s="25">
        <f t="shared" si="67"/>
        <v>0</v>
      </c>
      <c r="AF36" s="25">
        <f t="shared" si="67"/>
        <v>0</v>
      </c>
      <c r="AG36" s="25">
        <f t="shared" si="67"/>
        <v>0</v>
      </c>
      <c r="AH36" s="25">
        <f t="shared" si="67"/>
        <v>0</v>
      </c>
      <c r="AI36" s="25">
        <f t="shared" si="67"/>
        <v>0</v>
      </c>
      <c r="AJ36" s="25">
        <f t="shared" si="67"/>
        <v>0</v>
      </c>
      <c r="AK36" s="25"/>
    </row>
    <row r="37" spans="1:39" s="33" customFormat="1" ht="17.5" x14ac:dyDescent="0.3">
      <c r="A37" s="112"/>
      <c r="B37" s="113"/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1"/>
      <c r="AD37" s="111"/>
      <c r="AE37" s="111"/>
      <c r="AF37" s="111"/>
      <c r="AG37" s="111"/>
      <c r="AH37" s="111"/>
      <c r="AI37" s="111"/>
      <c r="AJ37" s="111"/>
      <c r="AK37" s="111"/>
    </row>
    <row r="38" spans="1:39" s="33" customFormat="1" ht="17.5" x14ac:dyDescent="0.3">
      <c r="A38" s="112"/>
      <c r="B38" s="113"/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1"/>
      <c r="AD38" s="111"/>
      <c r="AE38" s="111"/>
      <c r="AF38" s="111"/>
      <c r="AG38" s="111"/>
      <c r="AH38" s="111"/>
      <c r="AI38" s="111"/>
      <c r="AJ38" s="111"/>
      <c r="AK38" s="111"/>
    </row>
    <row r="39" spans="1:39" s="33" customFormat="1" ht="17.5" x14ac:dyDescent="0.3">
      <c r="A39" s="110"/>
      <c r="B39" s="126" t="s">
        <v>117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11"/>
      <c r="AD39" s="111"/>
      <c r="AE39" s="111"/>
      <c r="AF39" s="111"/>
      <c r="AG39" s="111"/>
      <c r="AH39" s="111"/>
      <c r="AI39" s="111"/>
      <c r="AJ39" s="111"/>
      <c r="AK39" s="111"/>
    </row>
    <row r="40" spans="1:39" s="33" customFormat="1" ht="17.5" x14ac:dyDescent="0.3">
      <c r="A40" s="110"/>
      <c r="B40" s="113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1"/>
      <c r="AD40" s="111"/>
      <c r="AE40" s="111"/>
      <c r="AF40" s="111"/>
      <c r="AG40" s="111"/>
      <c r="AH40" s="111"/>
      <c r="AI40" s="111"/>
      <c r="AJ40" s="111"/>
      <c r="AK40" s="111"/>
    </row>
    <row r="41" spans="1:39" s="33" customFormat="1" ht="17.5" x14ac:dyDescent="0.3">
      <c r="A41" s="110"/>
      <c r="B41" s="113"/>
      <c r="C41" s="114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1"/>
      <c r="AD41" s="111"/>
      <c r="AE41" s="111"/>
      <c r="AF41" s="111"/>
      <c r="AG41" s="111"/>
      <c r="AH41" s="111"/>
      <c r="AI41" s="111"/>
      <c r="AJ41" s="111"/>
      <c r="AK41" s="111"/>
    </row>
    <row r="43" spans="1:39" x14ac:dyDescent="0.3">
      <c r="X43" s="106">
        <f>W19</f>
        <v>35705.54701865105</v>
      </c>
    </row>
    <row r="44" spans="1:39" x14ac:dyDescent="0.3">
      <c r="O44" s="106">
        <f>N21</f>
        <v>24809.221488319028</v>
      </c>
      <c r="W44" s="7">
        <f>W29/(W29+W30)</f>
        <v>1.6664207624123351E-2</v>
      </c>
      <c r="X44" s="105">
        <f>W44*X43</f>
        <v>595.00464885169959</v>
      </c>
    </row>
    <row r="45" spans="1:39" x14ac:dyDescent="0.3">
      <c r="N45" s="7">
        <f>N33/(N33+N34)</f>
        <v>0.45998657717811181</v>
      </c>
      <c r="O45" s="105">
        <f>N45*O44</f>
        <v>11411.90887486553</v>
      </c>
      <c r="W45" s="7">
        <f>1-W44</f>
        <v>0.98333579237587665</v>
      </c>
      <c r="X45" s="105">
        <f>W45*X43</f>
        <v>35110.542369799354</v>
      </c>
    </row>
    <row r="46" spans="1:39" x14ac:dyDescent="0.3">
      <c r="N46" s="7">
        <f>1-N45</f>
        <v>0.54001342282188824</v>
      </c>
      <c r="O46" s="105">
        <f>N46*O44</f>
        <v>13397.3126134535</v>
      </c>
    </row>
  </sheetData>
  <mergeCells count="2">
    <mergeCell ref="B8:AB8"/>
    <mergeCell ref="B39:AB39"/>
  </mergeCells>
  <pageMargins left="0.11811023622047245" right="0.11811023622047245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</vt:lpstr>
      <vt:lpstr>индексы</vt:lpstr>
      <vt:lpstr>график</vt:lpstr>
      <vt:lpstr>график!Область_печати</vt:lpstr>
      <vt:lpstr>индексы!Область_печати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2025-09-29T07:41:02Z</dcterms:modified>
</cp:coreProperties>
</file>