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1705-па_26.09.2025\"/>
    </mc:Choice>
  </mc:AlternateContent>
  <xr:revisionPtr revIDLastSave="0" documentId="13_ncr:1_{480E4EA1-EFF3-4066-94E4-A3B6F5098A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2" sheetId="1" r:id="rId1"/>
  </sheets>
  <definedNames>
    <definedName name="_xlnm.Print_Area" localSheetId="0">Лист2!$A$1:$S$98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  <c r="Q80" i="1"/>
  <c r="P25" i="1" l="1"/>
  <c r="O25" i="1"/>
  <c r="N25" i="1"/>
  <c r="M25" i="1"/>
  <c r="L25" i="1"/>
  <c r="P80" i="1"/>
  <c r="O80" i="1"/>
  <c r="N80" i="1"/>
  <c r="M80" i="1"/>
  <c r="L80" i="1"/>
  <c r="K80" i="1"/>
  <c r="J80" i="1"/>
  <c r="I80" i="1"/>
  <c r="H80" i="1"/>
  <c r="G80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G74" i="1"/>
  <c r="H74" i="1" s="1"/>
  <c r="I74" i="1" s="1"/>
  <c r="J74" i="1" s="1"/>
  <c r="K74" i="1" s="1"/>
  <c r="L74" i="1" s="1"/>
  <c r="M74" i="1" s="1"/>
  <c r="N74" i="1" s="1"/>
  <c r="O74" i="1" s="1"/>
  <c r="P74" i="1" s="1"/>
  <c r="Q74" i="1" s="1"/>
  <c r="G70" i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H28" i="1"/>
  <c r="I28" i="1" s="1"/>
  <c r="J28" i="1" s="1"/>
  <c r="K28" i="1" s="1"/>
  <c r="L28" i="1" s="1"/>
  <c r="M28" i="1" s="1"/>
  <c r="N28" i="1" s="1"/>
  <c r="O28" i="1" s="1"/>
  <c r="K25" i="1"/>
  <c r="J25" i="1"/>
  <c r="I25" i="1"/>
  <c r="H25" i="1"/>
  <c r="G25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P28" i="1" l="1"/>
  <c r="Q28" i="1" s="1"/>
  <c r="R28" i="1" s="1"/>
  <c r="S28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G22" i="1"/>
  <c r="H17" i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G79" i="1" l="1"/>
  <c r="H79" i="1" s="1"/>
  <c r="I79" i="1" s="1"/>
  <c r="J79" i="1" s="1"/>
  <c r="K79" i="1" s="1"/>
  <c r="L79" i="1" s="1"/>
  <c r="M79" i="1" s="1"/>
  <c r="N79" i="1" s="1"/>
  <c r="O79" i="1" s="1"/>
  <c r="P79" i="1" s="1"/>
  <c r="Q79" i="1" s="1"/>
  <c r="E31" i="1" l="1"/>
  <c r="F31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E82" i="1" l="1"/>
  <c r="F82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Q84" i="1" s="1"/>
  <c r="E13" i="1" l="1"/>
  <c r="F13" i="1" s="1"/>
  <c r="H13" i="1" s="1"/>
  <c r="E17" i="1"/>
  <c r="F17" i="1" s="1"/>
  <c r="E22" i="1"/>
  <c r="F22" i="1" s="1"/>
  <c r="E27" i="1"/>
  <c r="F27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E35" i="1"/>
  <c r="F35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E39" i="1"/>
  <c r="F39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E64" i="1"/>
  <c r="F64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E68" i="1"/>
  <c r="F68" i="1" s="1"/>
  <c r="E72" i="1"/>
  <c r="F72" i="1" s="1"/>
  <c r="E77" i="1"/>
  <c r="F77" i="1" s="1"/>
  <c r="I13" i="1" l="1"/>
  <c r="H22" i="1"/>
  <c r="J13" i="1" l="1"/>
  <c r="I22" i="1"/>
  <c r="K13" i="1" l="1"/>
  <c r="J22" i="1"/>
  <c r="L13" i="1" l="1"/>
  <c r="K22" i="1"/>
  <c r="M13" i="1" l="1"/>
  <c r="L22" i="1"/>
  <c r="N13" i="1" l="1"/>
  <c r="M22" i="1"/>
  <c r="O13" i="1" l="1"/>
  <c r="N22" i="1"/>
  <c r="P13" i="1" l="1"/>
  <c r="O22" i="1"/>
  <c r="P22" i="1" l="1"/>
  <c r="Q13" i="1"/>
  <c r="Q22" i="1" l="1"/>
  <c r="R13" i="1"/>
  <c r="S13" i="1" l="1"/>
  <c r="R22" i="1"/>
  <c r="G15" i="1" l="1"/>
  <c r="S22" i="1"/>
  <c r="H15" i="1" l="1"/>
  <c r="G24" i="1"/>
  <c r="I15" i="1" l="1"/>
  <c r="H24" i="1"/>
  <c r="J15" i="1" l="1"/>
  <c r="I24" i="1"/>
  <c r="K15" i="1" l="1"/>
  <c r="J24" i="1"/>
  <c r="L15" i="1" l="1"/>
  <c r="K24" i="1"/>
  <c r="M15" i="1" l="1"/>
  <c r="L24" i="1"/>
  <c r="N15" i="1" l="1"/>
  <c r="M24" i="1"/>
  <c r="O15" i="1" l="1"/>
  <c r="N24" i="1"/>
  <c r="P15" i="1" l="1"/>
  <c r="Q15" i="1" s="1"/>
  <c r="Q24" i="1" s="1"/>
  <c r="O24" i="1"/>
  <c r="P24" i="1" l="1"/>
</calcChain>
</file>

<file path=xl/sharedStrings.xml><?xml version="1.0" encoding="utf-8"?>
<sst xmlns="http://schemas.openxmlformats.org/spreadsheetml/2006/main" count="156" uniqueCount="49">
  <si>
    <t>Наименование показателей</t>
  </si>
  <si>
    <t xml:space="preserve">Показатели качества </t>
  </si>
  <si>
    <t>Доля проб питьевой воды, подаваемой с источников водоснабжения, водопроводных станций или иных объектов централизованной системы водоснабжения в распределительную водопроводную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 (%)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</si>
  <si>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 (%).</t>
  </si>
  <si>
    <t xml:space="preserve">Показатели надежности и бесперебойности водоснабжения и водоотведения </t>
  </si>
  <si>
    <t>Количество перерывов в подаче воды, зафиксированных в местах исполнения обязательств организацией, осуществляющей холодное водоснабжение, по подаче холодной воды, возникших в результате аварий, повреждений и иных технологических нарушений на объектах централизованной системы холодного водоснабжения, принадлежащих организации, осуществляющей холодное водоснабжение, в расчете на протяженность водопроводной сети в год (ед./км).</t>
  </si>
  <si>
    <t xml:space="preserve">Показателями энергетической эффективности </t>
  </si>
  <si>
    <t>Удельный расход электрической энергии, потребляемой в процессе подъема и транспортировки питьевой воды, на единицу объема воды, отпускаемой в сеть (кВт*ч/куб. м)</t>
  </si>
  <si>
    <t>Удельный расход электрической энергии, потребляемой в процессе подъема и транспортировки технической воды, на единицу объема воды, отпускаемой в сеть (кВт*ч/куб. м) вода</t>
  </si>
  <si>
    <t>Доля сточных вод, не подвергающихся очистке, в общем объеме сточных вод, сбрасываемых в централизованные общесплавные или бытовые системы водоотведения (%)</t>
  </si>
  <si>
    <t>Доля поверхностных сточных вод, не подвергающихся очистке, в общем объеме поверхностных сточных вод, принимаемых в централизованную ливневую систему водоотведения (%)</t>
  </si>
  <si>
    <t>Доля проб сточных вод, не соответствующих установленным нормативам допустимых сбросов, лимитам на сбросы, рассчитанная применительно к видам централизованных систем водоотведения раздельно для централизованной общесплавной (бытовой) и централизованной ливневой систем водоотведения (%)</t>
  </si>
  <si>
    <t>Количество аварий и засоров на канализационных сетях в расчете на протяженность канализационных сетей (ед./км)</t>
  </si>
  <si>
    <t>Удельный расход электрической энергии, потребляемой в технологическом процессе очистки и транспортировки сточных вод, на единицу объема сточных вод (кВт*ч/куб. м)</t>
  </si>
  <si>
    <t>Ед.изм.</t>
  </si>
  <si>
    <t>%</t>
  </si>
  <si>
    <t>ед./км</t>
  </si>
  <si>
    <t>Предыдущий период</t>
  </si>
  <si>
    <t>Период действия концессионного соглашения</t>
  </si>
  <si>
    <t>i</t>
  </si>
  <si>
    <t>i+1</t>
  </si>
  <si>
    <t>i+2</t>
  </si>
  <si>
    <t>i+3</t>
  </si>
  <si>
    <t>i+4</t>
  </si>
  <si>
    <t>i+5</t>
  </si>
  <si>
    <t>i+6</t>
  </si>
  <si>
    <t>i+7</t>
  </si>
  <si>
    <t>i+8</t>
  </si>
  <si>
    <t>i+9</t>
  </si>
  <si>
    <t>i+10</t>
  </si>
  <si>
    <t>i+11</t>
  </si>
  <si>
    <t>i-1</t>
  </si>
  <si>
    <t>i-2</t>
  </si>
  <si>
    <t>i-3</t>
  </si>
  <si>
    <t>i+….</t>
  </si>
  <si>
    <t>кВтч/м3</t>
  </si>
  <si>
    <t>р</t>
  </si>
  <si>
    <t>Доля потерь питьевой воды в централизованных системах водоснабжения при транспортировке в общем объеме воды, поданной в водопроводную сеть (в процентах)</t>
  </si>
  <si>
    <t>Доля потерь технической воды в централизованных системах водоснабжения при транспортировке в общем объеме воды, поданной в водопроводную сеть (в процентах)</t>
  </si>
  <si>
    <t>-</t>
  </si>
  <si>
    <t>к постановлению администрации</t>
  </si>
  <si>
    <t xml:space="preserve">города Усолье - Сибирское </t>
  </si>
  <si>
    <t>Минимально допустимые плановые значения показателей надежности, качества и энергетической эффективности объектов, которые должны быть достигнуты в результате реализации Концессионного соглашения в сфере водоотведения</t>
  </si>
  <si>
    <t xml:space="preserve"> </t>
  </si>
  <si>
    <t>Минимально допустимые плановые значения показателей надежности, качества и энергетической эффективности объектов, которые должны быть достигнуты в результате реализации Концессионного соглашения в сфере водоснабжения</t>
  </si>
  <si>
    <t>Приложение № 12</t>
  </si>
  <si>
    <t>Приложение № 11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</si>
  <si>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</si>
  <si>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от 26.09.2025 №1705-па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</si>
</sst>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3" fontId="4" fillId="0" borderId="0" xfId="0" applyNumberFormat="1" applyFont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vertical="center" wrapText="1"/>
    </xf>
    <xf numFmtId="3" fontId="2" fillId="4" borderId="9" xfId="0" applyNumberFormat="1" applyFont="1" applyFill="1" applyBorder="1" applyAlignment="1">
      <alignment vertical="center" wrapText="1"/>
    </xf>
    <xf numFmtId="3" fontId="2" fillId="4" borderId="9" xfId="0" applyNumberFormat="1" applyFont="1" applyFill="1" applyBorder="1" applyAlignment="1">
      <alignment vertical="center"/>
    </xf>
    <xf numFmtId="1" fontId="3" fillId="3" borderId="13" xfId="0" applyNumberFormat="1" applyFont="1" applyFill="1" applyBorder="1" applyAlignment="1">
      <alignment horizontal="center" vertical="center"/>
    </xf>
    <xf numFmtId="1" fontId="3" fillId="3" borderId="14" xfId="0" applyNumberFormat="1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1" fontId="3" fillId="3" borderId="17" xfId="0" applyNumberFormat="1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 wrapText="1"/>
    </xf>
    <xf numFmtId="1" fontId="3" fillId="3" borderId="21" xfId="0" applyNumberFormat="1" applyFont="1" applyFill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1" fontId="3" fillId="3" borderId="1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4" borderId="9" xfId="0" applyFill="1" applyBorder="1"/>
    <xf numFmtId="0" fontId="0" fillId="4" borderId="2" xfId="0" applyFill="1" applyBorder="1"/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right"/>
    </xf>
    <xf numFmtId="4" fontId="3" fillId="0" borderId="2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4" borderId="2" xfId="0" applyFont="1" applyFill="1" applyBorder="1" applyAlignment="1">
      <alignment vertical="center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3" fontId="2" fillId="4" borderId="27" xfId="0" applyNumberFormat="1" applyFont="1" applyFill="1" applyBorder="1" applyAlignment="1">
      <alignment vertical="center" wrapText="1"/>
    </xf>
    <xf numFmtId="0" fontId="0" fillId="4" borderId="27" xfId="0" applyFill="1" applyBorder="1"/>
    <xf numFmtId="0" fontId="0" fillId="4" borderId="28" xfId="0" applyFill="1" applyBorder="1"/>
    <xf numFmtId="3" fontId="2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7" xfId="0" applyFill="1" applyBorder="1"/>
    <xf numFmtId="164" fontId="3" fillId="0" borderId="20" xfId="0" applyNumberFormat="1" applyFont="1" applyBorder="1" applyAlignment="1">
      <alignment horizontal="center" vertical="center" wrapText="1"/>
    </xf>
    <xf numFmtId="1" fontId="3" fillId="3" borderId="30" xfId="0" applyNumberFormat="1" applyFont="1" applyFill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3" fontId="2" fillId="4" borderId="28" xfId="0" applyNumberFormat="1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vertical="center"/>
    </xf>
    <xf numFmtId="3" fontId="2" fillId="4" borderId="32" xfId="0" applyNumberFormat="1" applyFont="1" applyFill="1" applyBorder="1" applyAlignment="1">
      <alignment vertical="center"/>
    </xf>
    <xf numFmtId="164" fontId="3" fillId="0" borderId="26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26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02"/>
  <sheetViews>
    <sheetView tabSelected="1" topLeftCell="B48" zoomScale="90" zoomScaleNormal="90" zoomScaleSheetLayoutView="90" workbookViewId="0">
      <selection activeCell="B57" sqref="B57:S59"/>
    </sheetView>
  </sheetViews>
  <sheetFormatPr defaultRowHeight="14.5" outlineLevelCol="1" x14ac:dyDescent="0.35"/>
  <cols>
    <col min="2" max="2" width="72.453125" customWidth="1"/>
    <col min="3" max="3" width="10.1796875" customWidth="1"/>
    <col min="4" max="4" width="8.81640625" hidden="1" customWidth="1" outlineLevel="1"/>
    <col min="5" max="6" width="9.1796875" hidden="1" customWidth="1" outlineLevel="1"/>
    <col min="7" max="7" width="12.26953125" customWidth="1" collapsed="1"/>
    <col min="8" max="19" width="12.26953125" customWidth="1"/>
  </cols>
  <sheetData>
    <row r="1" spans="2:19" ht="18" x14ac:dyDescent="0.4">
      <c r="Q1" s="32"/>
      <c r="S1" s="33" t="s">
        <v>45</v>
      </c>
    </row>
    <row r="2" spans="2:19" ht="15.5" x14ac:dyDescent="0.35">
      <c r="Q2" s="32"/>
      <c r="S2" s="81" t="s">
        <v>40</v>
      </c>
    </row>
    <row r="3" spans="2:19" ht="15.5" x14ac:dyDescent="0.35">
      <c r="Q3" s="32"/>
      <c r="S3" s="81" t="s">
        <v>41</v>
      </c>
    </row>
    <row r="4" spans="2:19" ht="15.5" x14ac:dyDescent="0.35">
      <c r="Q4" s="32"/>
      <c r="S4" s="81" t="s">
        <v>48</v>
      </c>
    </row>
    <row r="5" spans="2:19" x14ac:dyDescent="0.35">
      <c r="Q5" s="32"/>
    </row>
    <row r="6" spans="2:19" ht="18.75" customHeight="1" x14ac:dyDescent="0.35">
      <c r="B6" s="83" t="s">
        <v>44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2:19" ht="18.75" customHeight="1" x14ac:dyDescent="0.35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</row>
    <row r="8" spans="2:19" ht="15" customHeight="1" x14ac:dyDescent="0.35"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spans="2:19" ht="18.5" thickBot="1" x14ac:dyDescent="0.4">
      <c r="B9" s="23" t="s">
        <v>43</v>
      </c>
      <c r="C9" s="2"/>
      <c r="D9" s="2"/>
    </row>
    <row r="10" spans="2:19" ht="15.5" thickBot="1" x14ac:dyDescent="0.4">
      <c r="B10" s="97" t="s">
        <v>0</v>
      </c>
      <c r="C10" s="99" t="s">
        <v>14</v>
      </c>
      <c r="D10" s="95" t="s">
        <v>17</v>
      </c>
      <c r="E10" s="95"/>
      <c r="F10" s="96"/>
      <c r="G10" s="94" t="s">
        <v>18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6"/>
    </row>
    <row r="11" spans="2:19" ht="15.5" thickBot="1" x14ac:dyDescent="0.4">
      <c r="B11" s="98"/>
      <c r="C11" s="100"/>
      <c r="D11" s="3" t="s">
        <v>33</v>
      </c>
      <c r="E11" s="3" t="s">
        <v>32</v>
      </c>
      <c r="F11" s="3" t="s">
        <v>31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23</v>
      </c>
      <c r="L11" s="3" t="s">
        <v>24</v>
      </c>
      <c r="M11" s="3" t="s">
        <v>25</v>
      </c>
      <c r="N11" s="3" t="s">
        <v>26</v>
      </c>
      <c r="O11" s="3" t="s">
        <v>27</v>
      </c>
      <c r="P11" s="3" t="s">
        <v>28</v>
      </c>
      <c r="Q11" s="3" t="s">
        <v>29</v>
      </c>
      <c r="R11" s="3" t="s">
        <v>30</v>
      </c>
      <c r="S11" s="3" t="s">
        <v>34</v>
      </c>
    </row>
    <row r="12" spans="2:19" ht="15.5" thickBot="1" x14ac:dyDescent="0.4">
      <c r="B12" s="6" t="s">
        <v>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41"/>
    </row>
    <row r="13" spans="2:19" ht="24.75" customHeight="1" x14ac:dyDescent="0.35">
      <c r="B13" s="88" t="s">
        <v>2</v>
      </c>
      <c r="C13" s="90" t="s">
        <v>15</v>
      </c>
      <c r="D13" s="13">
        <v>2020</v>
      </c>
      <c r="E13" s="14">
        <f>D13+1</f>
        <v>2021</v>
      </c>
      <c r="F13" s="20">
        <f t="shared" ref="F13" si="0">E13+1</f>
        <v>2022</v>
      </c>
      <c r="G13" s="13">
        <v>2026</v>
      </c>
      <c r="H13" s="14">
        <f t="shared" ref="H13:Q13" si="1">G13+1</f>
        <v>2027</v>
      </c>
      <c r="I13" s="14">
        <f t="shared" si="1"/>
        <v>2028</v>
      </c>
      <c r="J13" s="14">
        <f t="shared" si="1"/>
        <v>2029</v>
      </c>
      <c r="K13" s="14">
        <f t="shared" si="1"/>
        <v>2030</v>
      </c>
      <c r="L13" s="14">
        <f t="shared" si="1"/>
        <v>2031</v>
      </c>
      <c r="M13" s="14">
        <f t="shared" si="1"/>
        <v>2032</v>
      </c>
      <c r="N13" s="14">
        <f t="shared" si="1"/>
        <v>2033</v>
      </c>
      <c r="O13" s="14">
        <f t="shared" si="1"/>
        <v>2034</v>
      </c>
      <c r="P13" s="14">
        <f t="shared" si="1"/>
        <v>2035</v>
      </c>
      <c r="Q13" s="20">
        <f t="shared" si="1"/>
        <v>2036</v>
      </c>
      <c r="R13" s="14">
        <f t="shared" ref="R13" si="2">Q13+1</f>
        <v>2037</v>
      </c>
      <c r="S13" s="52">
        <f t="shared" ref="S13" si="3">R13+1</f>
        <v>2038</v>
      </c>
    </row>
    <row r="14" spans="2:19" ht="24.75" customHeight="1" x14ac:dyDescent="0.35">
      <c r="B14" s="89"/>
      <c r="C14" s="91"/>
      <c r="D14" s="16"/>
      <c r="E14" s="17"/>
      <c r="F14" s="21"/>
      <c r="G14" s="63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4">
        <v>0</v>
      </c>
      <c r="R14" s="65">
        <v>0</v>
      </c>
      <c r="S14" s="66">
        <v>0</v>
      </c>
    </row>
    <row r="15" spans="2:19" ht="24.75" customHeight="1" x14ac:dyDescent="0.35">
      <c r="B15" s="89"/>
      <c r="C15" s="91"/>
      <c r="D15" s="26"/>
      <c r="E15" s="27"/>
      <c r="F15" s="27"/>
      <c r="G15" s="22">
        <f>S13+1</f>
        <v>2039</v>
      </c>
      <c r="H15" s="18">
        <f>G15+1</f>
        <v>2040</v>
      </c>
      <c r="I15" s="18">
        <f t="shared" ref="I15:Q15" si="4">H15+1</f>
        <v>2041</v>
      </c>
      <c r="J15" s="18">
        <f t="shared" si="4"/>
        <v>2042</v>
      </c>
      <c r="K15" s="18">
        <f t="shared" si="4"/>
        <v>2043</v>
      </c>
      <c r="L15" s="18">
        <f t="shared" si="4"/>
        <v>2044</v>
      </c>
      <c r="M15" s="18">
        <f t="shared" si="4"/>
        <v>2045</v>
      </c>
      <c r="N15" s="18">
        <f t="shared" si="4"/>
        <v>2046</v>
      </c>
      <c r="O15" s="18">
        <f t="shared" si="4"/>
        <v>2047</v>
      </c>
      <c r="P15" s="18">
        <f t="shared" si="4"/>
        <v>2048</v>
      </c>
      <c r="Q15" s="18">
        <f t="shared" si="4"/>
        <v>2049</v>
      </c>
      <c r="R15" s="18"/>
      <c r="S15" s="19"/>
    </row>
    <row r="16" spans="2:19" ht="24.75" customHeight="1" thickBot="1" x14ac:dyDescent="0.4">
      <c r="B16" s="89"/>
      <c r="C16" s="91"/>
      <c r="D16" s="29"/>
      <c r="E16" s="30"/>
      <c r="F16" s="30"/>
      <c r="G16" s="67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/>
      <c r="S16" s="60"/>
    </row>
    <row r="17" spans="2:19" ht="24.75" customHeight="1" x14ac:dyDescent="0.35">
      <c r="B17" s="88" t="s">
        <v>3</v>
      </c>
      <c r="C17" s="90" t="s">
        <v>15</v>
      </c>
      <c r="D17" s="13">
        <v>2020</v>
      </c>
      <c r="E17" s="14">
        <f>D17+1</f>
        <v>2021</v>
      </c>
      <c r="F17" s="20">
        <f t="shared" ref="F17" si="5">E17+1</f>
        <v>2022</v>
      </c>
      <c r="G17" s="13">
        <v>2026</v>
      </c>
      <c r="H17" s="14">
        <f t="shared" ref="H17" si="6">G17+1</f>
        <v>2027</v>
      </c>
      <c r="I17" s="14">
        <f t="shared" ref="I17" si="7">H17+1</f>
        <v>2028</v>
      </c>
      <c r="J17" s="14">
        <f t="shared" ref="J17" si="8">I17+1</f>
        <v>2029</v>
      </c>
      <c r="K17" s="14">
        <f t="shared" ref="K17" si="9">J17+1</f>
        <v>2030</v>
      </c>
      <c r="L17" s="14">
        <f t="shared" ref="L17" si="10">K17+1</f>
        <v>2031</v>
      </c>
      <c r="M17" s="14">
        <f t="shared" ref="M17" si="11">L17+1</f>
        <v>2032</v>
      </c>
      <c r="N17" s="14">
        <f t="shared" ref="N17" si="12">M17+1</f>
        <v>2033</v>
      </c>
      <c r="O17" s="14">
        <f t="shared" ref="O17" si="13">N17+1</f>
        <v>2034</v>
      </c>
      <c r="P17" s="14">
        <f t="shared" ref="P17" si="14">O17+1</f>
        <v>2035</v>
      </c>
      <c r="Q17" s="20">
        <f t="shared" ref="Q17" si="15">P17+1</f>
        <v>2036</v>
      </c>
      <c r="R17" s="14">
        <f t="shared" ref="R17" si="16">Q17+1</f>
        <v>2037</v>
      </c>
      <c r="S17" s="52">
        <f t="shared" ref="S17" si="17">R17+1</f>
        <v>2038</v>
      </c>
    </row>
    <row r="18" spans="2:19" ht="24.75" customHeight="1" x14ac:dyDescent="0.35">
      <c r="B18" s="89"/>
      <c r="C18" s="91"/>
      <c r="D18" s="16"/>
      <c r="E18" s="17"/>
      <c r="F18" s="21"/>
      <c r="G18" s="63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5">
        <v>0</v>
      </c>
      <c r="S18" s="66">
        <v>0</v>
      </c>
    </row>
    <row r="19" spans="2:19" ht="24.75" customHeight="1" x14ac:dyDescent="0.35">
      <c r="B19" s="89"/>
      <c r="C19" s="91"/>
      <c r="D19" s="26"/>
      <c r="E19" s="27"/>
      <c r="F19" s="28"/>
      <c r="G19" s="22">
        <f>S17+1</f>
        <v>2039</v>
      </c>
      <c r="H19" s="18">
        <f>G19+1</f>
        <v>2040</v>
      </c>
      <c r="I19" s="18">
        <f t="shared" ref="I19" si="18">H19+1</f>
        <v>2041</v>
      </c>
      <c r="J19" s="18">
        <f t="shared" ref="J19" si="19">I19+1</f>
        <v>2042</v>
      </c>
      <c r="K19" s="18">
        <f t="shared" ref="K19" si="20">J19+1</f>
        <v>2043</v>
      </c>
      <c r="L19" s="18">
        <f t="shared" ref="L19" si="21">K19+1</f>
        <v>2044</v>
      </c>
      <c r="M19" s="18">
        <f t="shared" ref="M19" si="22">L19+1</f>
        <v>2045</v>
      </c>
      <c r="N19" s="18">
        <f t="shared" ref="N19" si="23">M19+1</f>
        <v>2046</v>
      </c>
      <c r="O19" s="18">
        <f t="shared" ref="O19" si="24">N19+1</f>
        <v>2047</v>
      </c>
      <c r="P19" s="18">
        <f t="shared" ref="P19:Q19" si="25">O19+1</f>
        <v>2048</v>
      </c>
      <c r="Q19" s="18">
        <f t="shared" si="25"/>
        <v>2049</v>
      </c>
      <c r="R19" s="18"/>
      <c r="S19" s="19"/>
    </row>
    <row r="20" spans="2:19" ht="24.75" customHeight="1" thickBot="1" x14ac:dyDescent="0.4">
      <c r="B20" s="89"/>
      <c r="C20" s="91"/>
      <c r="D20" s="29"/>
      <c r="E20" s="30"/>
      <c r="F20" s="31"/>
      <c r="G20" s="67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/>
      <c r="S20" s="60"/>
    </row>
    <row r="21" spans="2:19" ht="22.5" customHeight="1" thickBot="1" x14ac:dyDescent="0.4">
      <c r="B21" s="6" t="s">
        <v>4</v>
      </c>
      <c r="C21" s="10"/>
      <c r="D21" s="11"/>
      <c r="E21" s="11"/>
      <c r="F21" s="11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55"/>
    </row>
    <row r="22" spans="2:19" ht="27.75" customHeight="1" x14ac:dyDescent="0.35">
      <c r="B22" s="88" t="s">
        <v>5</v>
      </c>
      <c r="C22" s="90" t="s">
        <v>16</v>
      </c>
      <c r="D22" s="13">
        <v>2020</v>
      </c>
      <c r="E22" s="14">
        <f>D22+1</f>
        <v>2021</v>
      </c>
      <c r="F22" s="20">
        <f t="shared" ref="F22" si="26">E22+1</f>
        <v>2022</v>
      </c>
      <c r="G22" s="13">
        <f>G13</f>
        <v>2026</v>
      </c>
      <c r="H22" s="14">
        <f t="shared" ref="H22:S22" si="27">H13</f>
        <v>2027</v>
      </c>
      <c r="I22" s="14">
        <f t="shared" si="27"/>
        <v>2028</v>
      </c>
      <c r="J22" s="14">
        <f t="shared" si="27"/>
        <v>2029</v>
      </c>
      <c r="K22" s="14">
        <f t="shared" si="27"/>
        <v>2030</v>
      </c>
      <c r="L22" s="14">
        <f t="shared" si="27"/>
        <v>2031</v>
      </c>
      <c r="M22" s="14">
        <f t="shared" si="27"/>
        <v>2032</v>
      </c>
      <c r="N22" s="14">
        <f t="shared" si="27"/>
        <v>2033</v>
      </c>
      <c r="O22" s="14">
        <f t="shared" si="27"/>
        <v>2034</v>
      </c>
      <c r="P22" s="14">
        <f t="shared" si="27"/>
        <v>2035</v>
      </c>
      <c r="Q22" s="14">
        <f t="shared" si="27"/>
        <v>2036</v>
      </c>
      <c r="R22" s="14">
        <f t="shared" si="27"/>
        <v>2037</v>
      </c>
      <c r="S22" s="15">
        <f t="shared" si="27"/>
        <v>2038</v>
      </c>
    </row>
    <row r="23" spans="2:19" ht="27.75" customHeight="1" x14ac:dyDescent="0.35">
      <c r="B23" s="89"/>
      <c r="C23" s="91"/>
      <c r="D23" s="16"/>
      <c r="E23" s="17"/>
      <c r="F23" s="21"/>
      <c r="G23" s="68">
        <f>26/155.97</f>
        <v>0.16669872411361158</v>
      </c>
      <c r="H23" s="69">
        <f>(26-0.0632)/155.97</f>
        <v>0.16629351798422776</v>
      </c>
      <c r="I23" s="69">
        <f>(26-0.0632*2)/155.97</f>
        <v>0.16588831185484387</v>
      </c>
      <c r="J23" s="69">
        <f>(26-0.0632*3)/155.97</f>
        <v>0.16548310572546004</v>
      </c>
      <c r="K23" s="69">
        <f>(26-0.0632*4)/155.97</f>
        <v>0.16507789959607616</v>
      </c>
      <c r="L23" s="69">
        <f>(26-0.0632*5)/155.97</f>
        <v>0.16467269346669233</v>
      </c>
      <c r="M23" s="69">
        <f>(26-0.0632*6)/155.97</f>
        <v>0.16426748733730845</v>
      </c>
      <c r="N23" s="69">
        <f>(26-0.0632*7)/155.97</f>
        <v>0.16386228120792462</v>
      </c>
      <c r="O23" s="69">
        <f>(26-0.0632*8)/155.97</f>
        <v>0.16345707507854074</v>
      </c>
      <c r="P23" s="69">
        <f>(26-0.0632*9)/155.97</f>
        <v>0.16305186894915688</v>
      </c>
      <c r="Q23" s="69">
        <f>(26-0.0632*10)/155.97</f>
        <v>0.16264666281977302</v>
      </c>
      <c r="R23" s="69">
        <f>(26-0.0632*11)/155.97</f>
        <v>0.16224145669038917</v>
      </c>
      <c r="S23" s="70">
        <f>(26-0.0632*12)/155.97</f>
        <v>0.16183625056100531</v>
      </c>
    </row>
    <row r="24" spans="2:19" ht="27.75" customHeight="1" x14ac:dyDescent="0.35">
      <c r="B24" s="89"/>
      <c r="C24" s="91"/>
      <c r="D24" s="26"/>
      <c r="E24" s="27"/>
      <c r="F24" s="27"/>
      <c r="G24" s="22">
        <f>G15</f>
        <v>2039</v>
      </c>
      <c r="H24" s="18">
        <f t="shared" ref="H24:Q24" si="28">H15</f>
        <v>2040</v>
      </c>
      <c r="I24" s="18">
        <f t="shared" si="28"/>
        <v>2041</v>
      </c>
      <c r="J24" s="18">
        <f t="shared" si="28"/>
        <v>2042</v>
      </c>
      <c r="K24" s="18">
        <f t="shared" si="28"/>
        <v>2043</v>
      </c>
      <c r="L24" s="18">
        <f t="shared" si="28"/>
        <v>2044</v>
      </c>
      <c r="M24" s="18">
        <f t="shared" si="28"/>
        <v>2045</v>
      </c>
      <c r="N24" s="18">
        <f t="shared" si="28"/>
        <v>2046</v>
      </c>
      <c r="O24" s="18">
        <f t="shared" si="28"/>
        <v>2047</v>
      </c>
      <c r="P24" s="18">
        <f t="shared" si="28"/>
        <v>2048</v>
      </c>
      <c r="Q24" s="18">
        <f t="shared" si="28"/>
        <v>2049</v>
      </c>
      <c r="R24" s="18"/>
      <c r="S24" s="19"/>
    </row>
    <row r="25" spans="2:19" ht="27.75" customHeight="1" thickBot="1" x14ac:dyDescent="0.4">
      <c r="B25" s="89"/>
      <c r="C25" s="91"/>
      <c r="D25" s="29"/>
      <c r="E25" s="30"/>
      <c r="F25" s="30"/>
      <c r="G25" s="71">
        <f>(26-0.0632*13)/155.97</f>
        <v>0.16143104443162146</v>
      </c>
      <c r="H25" s="72">
        <f>(26-0.0632*14)/155.97</f>
        <v>0.16102583830223763</v>
      </c>
      <c r="I25" s="72">
        <f>(26-0.0632*15)/155.97</f>
        <v>0.16062063217285374</v>
      </c>
      <c r="J25" s="72">
        <f>(26-0.0632*16)/155.97</f>
        <v>0.16021542604346992</v>
      </c>
      <c r="K25" s="72">
        <f>(26-0.0632*17)/155.97</f>
        <v>0.15981021991408603</v>
      </c>
      <c r="L25" s="72">
        <f>(26-0.0632*18)/155.97</f>
        <v>0.1594050137847022</v>
      </c>
      <c r="M25" s="72">
        <f>(26-0.0632*19)/155.97</f>
        <v>0.15899980765531832</v>
      </c>
      <c r="N25" s="72">
        <f>(26-0.0632*20)/155.97</f>
        <v>0.15859460152593449</v>
      </c>
      <c r="O25" s="72">
        <f>(26-0.0632*21)/155.97</f>
        <v>0.15818939539655061</v>
      </c>
      <c r="P25" s="72">
        <f>(26-0.0632*22)/155.97</f>
        <v>0.15778418926716678</v>
      </c>
      <c r="Q25" s="72">
        <f>(26-0.0632*23)/155.97</f>
        <v>0.1573789831377829</v>
      </c>
      <c r="R25" s="53"/>
      <c r="S25" s="54"/>
    </row>
    <row r="26" spans="2:19" ht="22.5" customHeight="1" thickBot="1" x14ac:dyDescent="0.4">
      <c r="B26" s="6" t="s">
        <v>6</v>
      </c>
      <c r="C26" s="7"/>
      <c r="D26" s="12"/>
      <c r="E26" s="12"/>
      <c r="F26" s="12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7"/>
    </row>
    <row r="27" spans="2:19" ht="22.5" customHeight="1" x14ac:dyDescent="0.35">
      <c r="B27" s="88" t="s">
        <v>37</v>
      </c>
      <c r="C27" s="90" t="s">
        <v>15</v>
      </c>
      <c r="D27" s="13">
        <v>2020</v>
      </c>
      <c r="E27" s="14">
        <f>D27+1</f>
        <v>2021</v>
      </c>
      <c r="F27" s="20">
        <f t="shared" ref="F27" si="29">E27+1</f>
        <v>2022</v>
      </c>
      <c r="G27" s="13">
        <v>2026</v>
      </c>
      <c r="H27" s="14">
        <v>2027</v>
      </c>
      <c r="I27" s="14">
        <v>2028</v>
      </c>
      <c r="J27" s="14">
        <v>2029</v>
      </c>
      <c r="K27" s="14">
        <v>2030</v>
      </c>
      <c r="L27" s="14">
        <v>2031</v>
      </c>
      <c r="M27" s="14">
        <v>2032</v>
      </c>
      <c r="N27" s="14">
        <v>2033</v>
      </c>
      <c r="O27" s="14">
        <v>2034</v>
      </c>
      <c r="P27" s="14">
        <v>2035</v>
      </c>
      <c r="Q27" s="14">
        <v>2036</v>
      </c>
      <c r="R27" s="14">
        <v>2037</v>
      </c>
      <c r="S27" s="15">
        <v>2038</v>
      </c>
    </row>
    <row r="28" spans="2:19" ht="22.5" customHeight="1" x14ac:dyDescent="0.35">
      <c r="B28" s="89"/>
      <c r="C28" s="91"/>
      <c r="D28" s="16"/>
      <c r="E28" s="17"/>
      <c r="F28" s="21"/>
      <c r="G28" s="73">
        <v>17.149999999999999</v>
      </c>
      <c r="H28" s="43">
        <f>G28-0.0417</f>
        <v>17.1083</v>
      </c>
      <c r="I28" s="43">
        <f t="shared" ref="I28:S28" si="30">H28-0.0417</f>
        <v>17.066600000000001</v>
      </c>
      <c r="J28" s="43">
        <f t="shared" si="30"/>
        <v>17.024900000000002</v>
      </c>
      <c r="K28" s="43">
        <f t="shared" si="30"/>
        <v>16.983200000000004</v>
      </c>
      <c r="L28" s="43">
        <f t="shared" si="30"/>
        <v>16.941500000000005</v>
      </c>
      <c r="M28" s="43">
        <f t="shared" si="30"/>
        <v>16.899800000000006</v>
      </c>
      <c r="N28" s="43">
        <f t="shared" si="30"/>
        <v>16.858100000000007</v>
      </c>
      <c r="O28" s="43">
        <f t="shared" si="30"/>
        <v>16.816400000000009</v>
      </c>
      <c r="P28" s="43">
        <f>O28-0.0417</f>
        <v>16.77470000000001</v>
      </c>
      <c r="Q28" s="43">
        <f t="shared" si="30"/>
        <v>16.733000000000011</v>
      </c>
      <c r="R28" s="43">
        <f t="shared" si="30"/>
        <v>16.691300000000012</v>
      </c>
      <c r="S28" s="44">
        <f t="shared" si="30"/>
        <v>16.649600000000014</v>
      </c>
    </row>
    <row r="29" spans="2:19" ht="22.5" customHeight="1" x14ac:dyDescent="0.35">
      <c r="B29" s="89"/>
      <c r="C29" s="91"/>
      <c r="D29" s="26"/>
      <c r="E29" s="27"/>
      <c r="F29" s="27"/>
      <c r="G29" s="22">
        <f>S27+1</f>
        <v>2039</v>
      </c>
      <c r="H29" s="18">
        <f>G29+1</f>
        <v>2040</v>
      </c>
      <c r="I29" s="18">
        <f t="shared" ref="I29:Q29" si="31">H29+1</f>
        <v>2041</v>
      </c>
      <c r="J29" s="18">
        <f t="shared" si="31"/>
        <v>2042</v>
      </c>
      <c r="K29" s="18">
        <f t="shared" si="31"/>
        <v>2043</v>
      </c>
      <c r="L29" s="18">
        <f t="shared" si="31"/>
        <v>2044</v>
      </c>
      <c r="M29" s="18">
        <f t="shared" si="31"/>
        <v>2045</v>
      </c>
      <c r="N29" s="18">
        <f t="shared" si="31"/>
        <v>2046</v>
      </c>
      <c r="O29" s="18">
        <f t="shared" si="31"/>
        <v>2047</v>
      </c>
      <c r="P29" s="18">
        <f t="shared" si="31"/>
        <v>2048</v>
      </c>
      <c r="Q29" s="18">
        <f t="shared" si="31"/>
        <v>2049</v>
      </c>
      <c r="R29" s="18"/>
      <c r="S29" s="19"/>
    </row>
    <row r="30" spans="2:19" ht="22.5" customHeight="1" thickBot="1" x14ac:dyDescent="0.4">
      <c r="B30" s="89"/>
      <c r="C30" s="91"/>
      <c r="D30" s="29"/>
      <c r="E30" s="30"/>
      <c r="F30" s="30"/>
      <c r="G30" s="74">
        <f>S28-0.0417</f>
        <v>16.607900000000015</v>
      </c>
      <c r="H30" s="34">
        <f>G30-0.0417</f>
        <v>16.566200000000016</v>
      </c>
      <c r="I30" s="34">
        <f>H30-0.0417</f>
        <v>16.524500000000018</v>
      </c>
      <c r="J30" s="34">
        <f t="shared" ref="J30:Q30" si="32">I30-0.0417</f>
        <v>16.482800000000019</v>
      </c>
      <c r="K30" s="34">
        <f t="shared" si="32"/>
        <v>16.44110000000002</v>
      </c>
      <c r="L30" s="34">
        <f t="shared" si="32"/>
        <v>16.399400000000021</v>
      </c>
      <c r="M30" s="34">
        <f t="shared" si="32"/>
        <v>16.357700000000023</v>
      </c>
      <c r="N30" s="34">
        <f t="shared" si="32"/>
        <v>16.316000000000024</v>
      </c>
      <c r="O30" s="34">
        <f t="shared" si="32"/>
        <v>16.274300000000025</v>
      </c>
      <c r="P30" s="34">
        <f t="shared" si="32"/>
        <v>16.232600000000026</v>
      </c>
      <c r="Q30" s="34">
        <f t="shared" si="32"/>
        <v>16.190900000000028</v>
      </c>
      <c r="R30" s="34"/>
      <c r="S30" s="42"/>
    </row>
    <row r="31" spans="2:19" ht="22.5" customHeight="1" x14ac:dyDescent="0.35">
      <c r="B31" s="88" t="s">
        <v>38</v>
      </c>
      <c r="C31" s="90" t="s">
        <v>15</v>
      </c>
      <c r="D31" s="13">
        <v>2020</v>
      </c>
      <c r="E31" s="14">
        <f>D31+1</f>
        <v>2021</v>
      </c>
      <c r="F31" s="20">
        <f t="shared" ref="F31" si="33">E31+1</f>
        <v>2022</v>
      </c>
      <c r="G31" s="13">
        <v>2026</v>
      </c>
      <c r="H31" s="14">
        <v>2027</v>
      </c>
      <c r="I31" s="14">
        <v>2028</v>
      </c>
      <c r="J31" s="14">
        <v>2029</v>
      </c>
      <c r="K31" s="14">
        <v>2030</v>
      </c>
      <c r="L31" s="14">
        <v>2031</v>
      </c>
      <c r="M31" s="14">
        <v>2032</v>
      </c>
      <c r="N31" s="14">
        <v>2033</v>
      </c>
      <c r="O31" s="14">
        <v>2034</v>
      </c>
      <c r="P31" s="14">
        <v>2035</v>
      </c>
      <c r="Q31" s="14">
        <v>2036</v>
      </c>
      <c r="R31" s="14">
        <v>2037</v>
      </c>
      <c r="S31" s="15">
        <v>2038</v>
      </c>
    </row>
    <row r="32" spans="2:19" ht="22.5" customHeight="1" x14ac:dyDescent="0.35">
      <c r="B32" s="89"/>
      <c r="C32" s="91"/>
      <c r="D32" s="16"/>
      <c r="E32" s="17"/>
      <c r="F32" s="21"/>
      <c r="G32" s="43">
        <v>10.82</v>
      </c>
      <c r="H32" s="43">
        <v>10.82</v>
      </c>
      <c r="I32" s="43">
        <v>10.82</v>
      </c>
      <c r="J32" s="43">
        <v>10.82</v>
      </c>
      <c r="K32" s="43">
        <v>10.82</v>
      </c>
      <c r="L32" s="43">
        <v>10.82</v>
      </c>
      <c r="M32" s="43">
        <v>10.82</v>
      </c>
      <c r="N32" s="43">
        <v>10.82</v>
      </c>
      <c r="O32" s="43">
        <v>10.82</v>
      </c>
      <c r="P32" s="43">
        <v>10.82</v>
      </c>
      <c r="Q32" s="43">
        <v>10.82</v>
      </c>
      <c r="R32" s="43">
        <v>10.82</v>
      </c>
      <c r="S32" s="44">
        <v>10.82</v>
      </c>
    </row>
    <row r="33" spans="2:19" ht="22.5" customHeight="1" x14ac:dyDescent="0.35">
      <c r="B33" s="89"/>
      <c r="C33" s="91"/>
      <c r="D33" s="26"/>
      <c r="E33" s="27"/>
      <c r="F33" s="27"/>
      <c r="G33" s="22">
        <f>S31+1</f>
        <v>2039</v>
      </c>
      <c r="H33" s="18">
        <f>G33+1</f>
        <v>2040</v>
      </c>
      <c r="I33" s="18">
        <f t="shared" ref="I33" si="34">H33+1</f>
        <v>2041</v>
      </c>
      <c r="J33" s="18">
        <f t="shared" ref="J33" si="35">I33+1</f>
        <v>2042</v>
      </c>
      <c r="K33" s="18">
        <f t="shared" ref="K33" si="36">J33+1</f>
        <v>2043</v>
      </c>
      <c r="L33" s="18">
        <f t="shared" ref="L33" si="37">K33+1</f>
        <v>2044</v>
      </c>
      <c r="M33" s="18">
        <f t="shared" ref="M33" si="38">L33+1</f>
        <v>2045</v>
      </c>
      <c r="N33" s="18">
        <f t="shared" ref="N33" si="39">M33+1</f>
        <v>2046</v>
      </c>
      <c r="O33" s="18">
        <f t="shared" ref="O33" si="40">N33+1</f>
        <v>2047</v>
      </c>
      <c r="P33" s="18">
        <f t="shared" ref="P33:Q33" si="41">O33+1</f>
        <v>2048</v>
      </c>
      <c r="Q33" s="18">
        <f t="shared" si="41"/>
        <v>2049</v>
      </c>
      <c r="R33" s="18"/>
      <c r="S33" s="19"/>
    </row>
    <row r="34" spans="2:19" ht="22.5" customHeight="1" thickBot="1" x14ac:dyDescent="0.4">
      <c r="B34" s="89"/>
      <c r="C34" s="91"/>
      <c r="D34" s="29"/>
      <c r="E34" s="30"/>
      <c r="F34" s="30"/>
      <c r="G34" s="73">
        <v>10.82</v>
      </c>
      <c r="H34" s="43">
        <v>10.82</v>
      </c>
      <c r="I34" s="43">
        <v>10.82</v>
      </c>
      <c r="J34" s="43">
        <v>10.82</v>
      </c>
      <c r="K34" s="43">
        <v>10.82</v>
      </c>
      <c r="L34" s="43">
        <v>10.82</v>
      </c>
      <c r="M34" s="43">
        <v>10.82</v>
      </c>
      <c r="N34" s="43">
        <v>10.82</v>
      </c>
      <c r="O34" s="43">
        <v>10.82</v>
      </c>
      <c r="P34" s="43">
        <v>10.82</v>
      </c>
      <c r="Q34" s="43">
        <v>10.82</v>
      </c>
      <c r="R34" s="43"/>
      <c r="S34" s="44"/>
    </row>
    <row r="35" spans="2:19" ht="22.5" customHeight="1" x14ac:dyDescent="0.35">
      <c r="B35" s="88" t="s">
        <v>7</v>
      </c>
      <c r="C35" s="90" t="s">
        <v>35</v>
      </c>
      <c r="D35" s="13">
        <v>2020</v>
      </c>
      <c r="E35" s="14">
        <f>D35+1</f>
        <v>2021</v>
      </c>
      <c r="F35" s="20">
        <f t="shared" ref="F35" si="42">E35+1</f>
        <v>2022</v>
      </c>
      <c r="G35" s="13">
        <v>2026</v>
      </c>
      <c r="H35" s="14">
        <v>2027</v>
      </c>
      <c r="I35" s="14">
        <v>2028</v>
      </c>
      <c r="J35" s="14">
        <v>2029</v>
      </c>
      <c r="K35" s="14">
        <v>2030</v>
      </c>
      <c r="L35" s="14">
        <v>2031</v>
      </c>
      <c r="M35" s="14">
        <v>2032</v>
      </c>
      <c r="N35" s="14">
        <v>2033</v>
      </c>
      <c r="O35" s="14">
        <v>2034</v>
      </c>
      <c r="P35" s="14">
        <v>2035</v>
      </c>
      <c r="Q35" s="14">
        <v>2036</v>
      </c>
      <c r="R35" s="14">
        <v>2037</v>
      </c>
      <c r="S35" s="15">
        <v>2038</v>
      </c>
    </row>
    <row r="36" spans="2:19" ht="22.5" customHeight="1" x14ac:dyDescent="0.35">
      <c r="B36" s="89"/>
      <c r="C36" s="91"/>
      <c r="D36" s="16"/>
      <c r="E36" s="17"/>
      <c r="F36" s="21"/>
      <c r="G36" s="43">
        <v>0.7</v>
      </c>
      <c r="H36" s="43">
        <v>0.7</v>
      </c>
      <c r="I36" s="43">
        <v>0.7</v>
      </c>
      <c r="J36" s="43">
        <v>0.7</v>
      </c>
      <c r="K36" s="43">
        <v>0.7</v>
      </c>
      <c r="L36" s="43">
        <v>0.7</v>
      </c>
      <c r="M36" s="43">
        <v>0.7</v>
      </c>
      <c r="N36" s="43">
        <v>0.7</v>
      </c>
      <c r="O36" s="43">
        <v>0.7</v>
      </c>
      <c r="P36" s="43">
        <v>0.7</v>
      </c>
      <c r="Q36" s="43">
        <v>0.7</v>
      </c>
      <c r="R36" s="43">
        <v>0.7</v>
      </c>
      <c r="S36" s="44">
        <v>0.7</v>
      </c>
    </row>
    <row r="37" spans="2:19" ht="22.5" customHeight="1" x14ac:dyDescent="0.35">
      <c r="B37" s="89"/>
      <c r="C37" s="91"/>
      <c r="D37" s="26"/>
      <c r="E37" s="27"/>
      <c r="F37" s="27"/>
      <c r="G37" s="22">
        <f>S35+1</f>
        <v>2039</v>
      </c>
      <c r="H37" s="18">
        <f>G37+1</f>
        <v>2040</v>
      </c>
      <c r="I37" s="18">
        <f t="shared" ref="I37:Q37" si="43">H37+1</f>
        <v>2041</v>
      </c>
      <c r="J37" s="18">
        <f t="shared" si="43"/>
        <v>2042</v>
      </c>
      <c r="K37" s="18">
        <f t="shared" si="43"/>
        <v>2043</v>
      </c>
      <c r="L37" s="18">
        <f t="shared" si="43"/>
        <v>2044</v>
      </c>
      <c r="M37" s="18">
        <f t="shared" si="43"/>
        <v>2045</v>
      </c>
      <c r="N37" s="18">
        <f t="shared" si="43"/>
        <v>2046</v>
      </c>
      <c r="O37" s="18">
        <f t="shared" si="43"/>
        <v>2047</v>
      </c>
      <c r="P37" s="18">
        <f t="shared" si="43"/>
        <v>2048</v>
      </c>
      <c r="Q37" s="18">
        <f t="shared" si="43"/>
        <v>2049</v>
      </c>
      <c r="R37" s="18"/>
      <c r="S37" s="19"/>
    </row>
    <row r="38" spans="2:19" ht="22.5" customHeight="1" thickBot="1" x14ac:dyDescent="0.4">
      <c r="B38" s="89"/>
      <c r="C38" s="91"/>
      <c r="D38" s="29"/>
      <c r="E38" s="30"/>
      <c r="F38" s="30"/>
      <c r="G38" s="73">
        <v>0.7</v>
      </c>
      <c r="H38" s="43">
        <v>0.7</v>
      </c>
      <c r="I38" s="43">
        <v>0.7</v>
      </c>
      <c r="J38" s="43">
        <v>0.7</v>
      </c>
      <c r="K38" s="43">
        <v>0.7</v>
      </c>
      <c r="L38" s="43">
        <v>0.7</v>
      </c>
      <c r="M38" s="43">
        <v>0.7</v>
      </c>
      <c r="N38" s="43">
        <v>0.7</v>
      </c>
      <c r="O38" s="43">
        <v>0.7</v>
      </c>
      <c r="P38" s="43">
        <v>0.7</v>
      </c>
      <c r="Q38" s="43">
        <v>0.7</v>
      </c>
      <c r="R38" s="43"/>
      <c r="S38" s="44"/>
    </row>
    <row r="39" spans="2:19" ht="22.5" customHeight="1" x14ac:dyDescent="0.35">
      <c r="B39" s="92" t="s">
        <v>8</v>
      </c>
      <c r="C39" s="90" t="s">
        <v>35</v>
      </c>
      <c r="D39" s="13">
        <v>2020</v>
      </c>
      <c r="E39" s="14">
        <f>D39+1</f>
        <v>2021</v>
      </c>
      <c r="F39" s="20">
        <f t="shared" ref="F39" si="44">E39+1</f>
        <v>2022</v>
      </c>
      <c r="G39" s="13">
        <v>2026</v>
      </c>
      <c r="H39" s="14">
        <v>2027</v>
      </c>
      <c r="I39" s="14">
        <v>2028</v>
      </c>
      <c r="J39" s="14">
        <v>2029</v>
      </c>
      <c r="K39" s="14">
        <v>2030</v>
      </c>
      <c r="L39" s="14">
        <v>2031</v>
      </c>
      <c r="M39" s="14">
        <v>2032</v>
      </c>
      <c r="N39" s="14">
        <v>2033</v>
      </c>
      <c r="O39" s="14">
        <v>2034</v>
      </c>
      <c r="P39" s="14">
        <v>2035</v>
      </c>
      <c r="Q39" s="14">
        <v>2036</v>
      </c>
      <c r="R39" s="14">
        <v>2037</v>
      </c>
      <c r="S39" s="15">
        <v>2038</v>
      </c>
    </row>
    <row r="40" spans="2:19" ht="22.5" customHeight="1" x14ac:dyDescent="0.35">
      <c r="B40" s="93"/>
      <c r="C40" s="91"/>
      <c r="D40" s="16"/>
      <c r="E40" s="17"/>
      <c r="F40" s="21"/>
      <c r="G40" s="43">
        <v>0.5</v>
      </c>
      <c r="H40" s="43">
        <v>0.5</v>
      </c>
      <c r="I40" s="43">
        <v>0.5</v>
      </c>
      <c r="J40" s="43">
        <v>0.5</v>
      </c>
      <c r="K40" s="43">
        <v>0.5</v>
      </c>
      <c r="L40" s="43">
        <v>0.5</v>
      </c>
      <c r="M40" s="43">
        <v>0.5</v>
      </c>
      <c r="N40" s="43">
        <v>0.5</v>
      </c>
      <c r="O40" s="43">
        <v>0.5</v>
      </c>
      <c r="P40" s="43">
        <v>0.5</v>
      </c>
      <c r="Q40" s="43">
        <v>0.5</v>
      </c>
      <c r="R40" s="43">
        <v>0.5</v>
      </c>
      <c r="S40" s="44">
        <v>0.5</v>
      </c>
    </row>
    <row r="41" spans="2:19" ht="22.5" customHeight="1" x14ac:dyDescent="0.35">
      <c r="B41" s="93"/>
      <c r="C41" s="91"/>
      <c r="D41" s="26"/>
      <c r="E41" s="27"/>
      <c r="F41" s="27"/>
      <c r="G41" s="22">
        <f>S39+1</f>
        <v>2039</v>
      </c>
      <c r="H41" s="18">
        <f>G41+1</f>
        <v>2040</v>
      </c>
      <c r="I41" s="18">
        <f t="shared" ref="I41:Q41" si="45">H41+1</f>
        <v>2041</v>
      </c>
      <c r="J41" s="18">
        <f t="shared" si="45"/>
        <v>2042</v>
      </c>
      <c r="K41" s="18">
        <f t="shared" si="45"/>
        <v>2043</v>
      </c>
      <c r="L41" s="18">
        <f t="shared" si="45"/>
        <v>2044</v>
      </c>
      <c r="M41" s="18">
        <f t="shared" si="45"/>
        <v>2045</v>
      </c>
      <c r="N41" s="18">
        <f t="shared" si="45"/>
        <v>2046</v>
      </c>
      <c r="O41" s="18">
        <f t="shared" si="45"/>
        <v>2047</v>
      </c>
      <c r="P41" s="18">
        <f t="shared" si="45"/>
        <v>2048</v>
      </c>
      <c r="Q41" s="18">
        <f t="shared" si="45"/>
        <v>2049</v>
      </c>
      <c r="R41" s="18"/>
      <c r="S41" s="19"/>
    </row>
    <row r="42" spans="2:19" ht="22.5" customHeight="1" thickBot="1" x14ac:dyDescent="0.4">
      <c r="B42" s="102"/>
      <c r="C42" s="101"/>
      <c r="D42" s="8"/>
      <c r="E42" s="9"/>
      <c r="F42" s="9"/>
      <c r="G42" s="74">
        <v>0.5</v>
      </c>
      <c r="H42" s="34">
        <v>0.5</v>
      </c>
      <c r="I42" s="34">
        <v>0.5</v>
      </c>
      <c r="J42" s="34">
        <v>0.5</v>
      </c>
      <c r="K42" s="34">
        <v>0.5</v>
      </c>
      <c r="L42" s="34">
        <v>0.5</v>
      </c>
      <c r="M42" s="34">
        <v>0.5</v>
      </c>
      <c r="N42" s="34">
        <v>0.5</v>
      </c>
      <c r="O42" s="34">
        <v>0.5</v>
      </c>
      <c r="P42" s="34">
        <v>0.5</v>
      </c>
      <c r="Q42" s="34">
        <v>0.5</v>
      </c>
      <c r="R42" s="34"/>
      <c r="S42" s="42"/>
    </row>
    <row r="43" spans="2:19" ht="15.5" x14ac:dyDescent="0.35">
      <c r="B43" s="35"/>
      <c r="C43" s="36"/>
      <c r="D43" s="30"/>
      <c r="E43" s="30"/>
      <c r="F43" s="30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</row>
    <row r="44" spans="2:19" s="38" customFormat="1" ht="18" x14ac:dyDescent="0.4">
      <c r="D44" s="1"/>
      <c r="E44" s="1"/>
      <c r="F44" s="1"/>
      <c r="G44" s="1"/>
      <c r="L44" s="1"/>
    </row>
    <row r="45" spans="2:19" s="38" customFormat="1" ht="18" x14ac:dyDescent="0.4">
      <c r="B45" s="82" t="s">
        <v>47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</row>
    <row r="46" spans="2:19" s="1" customFormat="1" ht="17.5" x14ac:dyDescent="0.35">
      <c r="C46" s="84"/>
      <c r="D46" s="84"/>
      <c r="E46" s="84"/>
      <c r="F46" s="84"/>
      <c r="G46" s="84"/>
      <c r="H46" s="84"/>
      <c r="I46" s="84"/>
      <c r="K46" s="87"/>
      <c r="L46" s="87"/>
      <c r="M46" s="87"/>
      <c r="N46" s="87"/>
      <c r="P46" s="84"/>
      <c r="Q46" s="84"/>
      <c r="R46" s="84"/>
      <c r="S46" s="84"/>
    </row>
    <row r="47" spans="2:19" s="38" customFormat="1" ht="18" x14ac:dyDescent="0.4">
      <c r="L47" s="39"/>
    </row>
    <row r="48" spans="2:19" s="38" customFormat="1" ht="39.75" customHeight="1" x14ac:dyDescent="0.4">
      <c r="C48" s="85"/>
      <c r="D48" s="85"/>
      <c r="E48" s="85"/>
      <c r="F48" s="85"/>
      <c r="G48" s="85"/>
      <c r="H48" s="85"/>
      <c r="I48" s="85"/>
      <c r="J48" s="2"/>
      <c r="K48" s="85"/>
      <c r="L48" s="85"/>
      <c r="M48" s="85"/>
      <c r="N48" s="85"/>
      <c r="P48" s="85"/>
      <c r="Q48" s="85"/>
      <c r="R48" s="85"/>
      <c r="S48" s="85"/>
    </row>
    <row r="49" spans="2:19" s="38" customFormat="1" ht="18" x14ac:dyDescent="0.4">
      <c r="L49" s="39"/>
    </row>
    <row r="50" spans="2:19" s="38" customFormat="1" ht="18" x14ac:dyDescent="0.4">
      <c r="L50" s="39"/>
    </row>
    <row r="51" spans="2:19" s="38" customFormat="1" ht="18" x14ac:dyDescent="0.4">
      <c r="C51" s="86"/>
      <c r="D51" s="86"/>
      <c r="E51" s="86"/>
      <c r="F51" s="86"/>
      <c r="G51" s="86"/>
      <c r="H51" s="86"/>
      <c r="I51" s="86"/>
      <c r="K51" s="86"/>
      <c r="L51" s="86"/>
      <c r="M51" s="86"/>
      <c r="N51" s="86"/>
      <c r="P51" s="82"/>
      <c r="Q51" s="82"/>
      <c r="R51" s="82"/>
      <c r="S51" s="82"/>
    </row>
    <row r="52" spans="2:19" s="38" customFormat="1" ht="18" x14ac:dyDescent="0.4">
      <c r="C52" s="39"/>
      <c r="D52" s="39"/>
      <c r="E52" s="39"/>
      <c r="F52" s="39"/>
      <c r="G52" s="39"/>
      <c r="H52" s="39"/>
      <c r="I52" s="39"/>
      <c r="K52" s="40"/>
      <c r="L52" s="40"/>
      <c r="M52" s="40"/>
      <c r="S52" s="33" t="s">
        <v>46</v>
      </c>
    </row>
    <row r="53" spans="2:19" s="38" customFormat="1" ht="18" x14ac:dyDescent="0.4">
      <c r="C53" s="39"/>
      <c r="D53" s="39"/>
      <c r="E53" s="39"/>
      <c r="F53" s="39"/>
      <c r="G53" s="39"/>
      <c r="H53" s="39"/>
      <c r="I53" s="39"/>
      <c r="K53" s="40"/>
      <c r="L53" s="40"/>
      <c r="M53" s="40"/>
      <c r="S53" s="81" t="s">
        <v>40</v>
      </c>
    </row>
    <row r="54" spans="2:19" ht="18" customHeight="1" x14ac:dyDescent="0.35">
      <c r="D54" s="4"/>
      <c r="E54" s="4"/>
      <c r="F54" s="4"/>
      <c r="G54" s="4"/>
      <c r="S54" s="81" t="s">
        <v>41</v>
      </c>
    </row>
    <row r="55" spans="2:19" ht="15.5" x14ac:dyDescent="0.35">
      <c r="D55" s="4"/>
      <c r="E55" s="4"/>
      <c r="F55" s="4"/>
      <c r="G55" s="4"/>
      <c r="S55" s="81" t="s">
        <v>48</v>
      </c>
    </row>
    <row r="56" spans="2:19" ht="18" x14ac:dyDescent="0.4">
      <c r="D56" s="4"/>
      <c r="E56" s="4"/>
      <c r="F56" s="4"/>
      <c r="G56" s="4"/>
      <c r="S56" s="33"/>
    </row>
    <row r="57" spans="2:19" ht="18.75" customHeight="1" x14ac:dyDescent="0.35">
      <c r="B57" s="83" t="s">
        <v>42</v>
      </c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</row>
    <row r="58" spans="2:19" ht="18.75" customHeight="1" x14ac:dyDescent="0.35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</row>
    <row r="59" spans="2:19" x14ac:dyDescent="0.35"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</row>
    <row r="60" spans="2:19" ht="18.5" thickBot="1" x14ac:dyDescent="0.4">
      <c r="B60" s="23"/>
      <c r="C60" s="2"/>
      <c r="D60" s="5"/>
      <c r="E60" s="4"/>
      <c r="F60" s="4"/>
      <c r="G60" s="4"/>
    </row>
    <row r="61" spans="2:19" ht="15.5" thickBot="1" x14ac:dyDescent="0.4">
      <c r="B61" s="97" t="s">
        <v>0</v>
      </c>
      <c r="C61" s="99" t="s">
        <v>14</v>
      </c>
      <c r="D61" s="95" t="s">
        <v>17</v>
      </c>
      <c r="E61" s="95"/>
      <c r="F61" s="96"/>
      <c r="G61" s="94" t="s">
        <v>18</v>
      </c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6"/>
    </row>
    <row r="62" spans="2:19" ht="15.5" thickBot="1" x14ac:dyDescent="0.4">
      <c r="B62" s="98"/>
      <c r="C62" s="100"/>
      <c r="D62" s="3" t="s">
        <v>33</v>
      </c>
      <c r="E62" s="3" t="s">
        <v>32</v>
      </c>
      <c r="F62" s="3" t="s">
        <v>31</v>
      </c>
      <c r="G62" s="3" t="s">
        <v>19</v>
      </c>
      <c r="H62" s="3" t="s">
        <v>20</v>
      </c>
      <c r="I62" s="3" t="s">
        <v>21</v>
      </c>
      <c r="J62" s="3" t="s">
        <v>22</v>
      </c>
      <c r="K62" s="3" t="s">
        <v>23</v>
      </c>
      <c r="L62" s="3" t="s">
        <v>24</v>
      </c>
      <c r="M62" s="3" t="s">
        <v>25</v>
      </c>
      <c r="N62" s="3" t="s">
        <v>26</v>
      </c>
      <c r="O62" s="3" t="s">
        <v>27</v>
      </c>
      <c r="P62" s="3" t="s">
        <v>28</v>
      </c>
      <c r="Q62" s="3" t="s">
        <v>29</v>
      </c>
      <c r="R62" s="3" t="s">
        <v>30</v>
      </c>
      <c r="S62" s="3" t="s">
        <v>34</v>
      </c>
    </row>
    <row r="63" spans="2:19" ht="15.5" thickBot="1" x14ac:dyDescent="0.4">
      <c r="B63" s="6" t="s">
        <v>1</v>
      </c>
      <c r="C63" s="7"/>
      <c r="D63" s="12"/>
      <c r="E63" s="12"/>
      <c r="F63" s="12"/>
      <c r="G63" s="12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5"/>
    </row>
    <row r="64" spans="2:19" ht="23.25" customHeight="1" x14ac:dyDescent="0.35">
      <c r="B64" s="92" t="s">
        <v>9</v>
      </c>
      <c r="C64" s="90" t="s">
        <v>15</v>
      </c>
      <c r="D64" s="13">
        <v>2020</v>
      </c>
      <c r="E64" s="14">
        <f>D64+1</f>
        <v>2021</v>
      </c>
      <c r="F64" s="20">
        <f t="shared" ref="F64" si="46">E64+1</f>
        <v>2022</v>
      </c>
      <c r="G64" s="13">
        <v>2026</v>
      </c>
      <c r="H64" s="14">
        <v>2027</v>
      </c>
      <c r="I64" s="14">
        <v>2028</v>
      </c>
      <c r="J64" s="14">
        <v>2029</v>
      </c>
      <c r="K64" s="14">
        <v>2030</v>
      </c>
      <c r="L64" s="14">
        <v>2031</v>
      </c>
      <c r="M64" s="14">
        <v>2032</v>
      </c>
      <c r="N64" s="14">
        <v>2033</v>
      </c>
      <c r="O64" s="14">
        <v>2034</v>
      </c>
      <c r="P64" s="14">
        <v>2035</v>
      </c>
      <c r="Q64" s="14">
        <v>2036</v>
      </c>
      <c r="R64" s="14">
        <v>2037</v>
      </c>
      <c r="S64" s="15">
        <v>2038</v>
      </c>
    </row>
    <row r="65" spans="2:19" ht="23.25" customHeight="1" x14ac:dyDescent="0.35">
      <c r="B65" s="93"/>
      <c r="C65" s="91"/>
      <c r="D65" s="16"/>
      <c r="E65" s="17"/>
      <c r="F65" s="21"/>
      <c r="G65" s="63" t="s">
        <v>39</v>
      </c>
      <c r="H65" s="64" t="s">
        <v>39</v>
      </c>
      <c r="I65" s="64" t="s">
        <v>39</v>
      </c>
      <c r="J65" s="64" t="s">
        <v>39</v>
      </c>
      <c r="K65" s="64" t="s">
        <v>39</v>
      </c>
      <c r="L65" s="64" t="s">
        <v>39</v>
      </c>
      <c r="M65" s="64" t="s">
        <v>39</v>
      </c>
      <c r="N65" s="64" t="s">
        <v>39</v>
      </c>
      <c r="O65" s="64" t="s">
        <v>39</v>
      </c>
      <c r="P65" s="64" t="s">
        <v>39</v>
      </c>
      <c r="Q65" s="64" t="s">
        <v>39</v>
      </c>
      <c r="R65" s="64" t="s">
        <v>39</v>
      </c>
      <c r="S65" s="75" t="s">
        <v>39</v>
      </c>
    </row>
    <row r="66" spans="2:19" ht="23.25" customHeight="1" x14ac:dyDescent="0.35">
      <c r="B66" s="93"/>
      <c r="C66" s="91"/>
      <c r="D66" s="26"/>
      <c r="E66" s="27"/>
      <c r="F66" s="28"/>
      <c r="G66" s="22">
        <f>S64+1</f>
        <v>2039</v>
      </c>
      <c r="H66" s="18">
        <f>G66+1</f>
        <v>2040</v>
      </c>
      <c r="I66" s="18">
        <f t="shared" ref="I66" si="47">H66+1</f>
        <v>2041</v>
      </c>
      <c r="J66" s="18">
        <f t="shared" ref="J66" si="48">I66+1</f>
        <v>2042</v>
      </c>
      <c r="K66" s="18">
        <f t="shared" ref="K66" si="49">J66+1</f>
        <v>2043</v>
      </c>
      <c r="L66" s="18">
        <f t="shared" ref="L66" si="50">K66+1</f>
        <v>2044</v>
      </c>
      <c r="M66" s="18">
        <f t="shared" ref="M66" si="51">L66+1</f>
        <v>2045</v>
      </c>
      <c r="N66" s="18">
        <f t="shared" ref="N66" si="52">M66+1</f>
        <v>2046</v>
      </c>
      <c r="O66" s="18">
        <f t="shared" ref="O66" si="53">N66+1</f>
        <v>2047</v>
      </c>
      <c r="P66" s="18">
        <f t="shared" ref="P66:Q66" si="54">O66+1</f>
        <v>2048</v>
      </c>
      <c r="Q66" s="18">
        <f t="shared" si="54"/>
        <v>2049</v>
      </c>
      <c r="R66" s="18"/>
      <c r="S66" s="19"/>
    </row>
    <row r="67" spans="2:19" ht="23.25" customHeight="1" thickBot="1" x14ac:dyDescent="0.4">
      <c r="B67" s="93"/>
      <c r="C67" s="91"/>
      <c r="D67" s="29"/>
      <c r="E67" s="30"/>
      <c r="F67" s="31"/>
      <c r="G67" s="76" t="s">
        <v>39</v>
      </c>
      <c r="H67" s="61" t="s">
        <v>39</v>
      </c>
      <c r="I67" s="61" t="s">
        <v>39</v>
      </c>
      <c r="J67" s="61" t="s">
        <v>39</v>
      </c>
      <c r="K67" s="61" t="s">
        <v>39</v>
      </c>
      <c r="L67" s="61" t="s">
        <v>39</v>
      </c>
      <c r="M67" s="61" t="s">
        <v>39</v>
      </c>
      <c r="N67" s="61" t="s">
        <v>39</v>
      </c>
      <c r="O67" s="61" t="s">
        <v>39</v>
      </c>
      <c r="P67" s="61" t="s">
        <v>39</v>
      </c>
      <c r="Q67" s="61" t="s">
        <v>39</v>
      </c>
      <c r="R67" s="61"/>
      <c r="S67" s="62"/>
    </row>
    <row r="68" spans="2:19" ht="23.25" customHeight="1" x14ac:dyDescent="0.35">
      <c r="B68" s="92" t="s">
        <v>10</v>
      </c>
      <c r="C68" s="90" t="s">
        <v>15</v>
      </c>
      <c r="D68" s="13">
        <v>2020</v>
      </c>
      <c r="E68" s="14">
        <f>D68+1</f>
        <v>2021</v>
      </c>
      <c r="F68" s="20">
        <f t="shared" ref="F68" si="55">E68+1</f>
        <v>2022</v>
      </c>
      <c r="G68" s="13">
        <v>2026</v>
      </c>
      <c r="H68" s="14">
        <v>2027</v>
      </c>
      <c r="I68" s="14">
        <v>2028</v>
      </c>
      <c r="J68" s="14">
        <v>2029</v>
      </c>
      <c r="K68" s="14">
        <v>2030</v>
      </c>
      <c r="L68" s="14">
        <v>2031</v>
      </c>
      <c r="M68" s="14">
        <v>2032</v>
      </c>
      <c r="N68" s="14">
        <v>2033</v>
      </c>
      <c r="O68" s="14">
        <v>2034</v>
      </c>
      <c r="P68" s="14">
        <v>2035</v>
      </c>
      <c r="Q68" s="14">
        <v>2036</v>
      </c>
      <c r="R68" s="14">
        <v>2037</v>
      </c>
      <c r="S68" s="15">
        <v>2038</v>
      </c>
    </row>
    <row r="69" spans="2:19" ht="23.25" customHeight="1" x14ac:dyDescent="0.35">
      <c r="B69" s="93"/>
      <c r="C69" s="91"/>
      <c r="D69" s="16"/>
      <c r="E69" s="17"/>
      <c r="F69" s="21"/>
      <c r="G69" s="63" t="s">
        <v>39</v>
      </c>
      <c r="H69" s="64" t="s">
        <v>39</v>
      </c>
      <c r="I69" s="64" t="s">
        <v>39</v>
      </c>
      <c r="J69" s="64" t="s">
        <v>39</v>
      </c>
      <c r="K69" s="64" t="s">
        <v>39</v>
      </c>
      <c r="L69" s="64" t="s">
        <v>39</v>
      </c>
      <c r="M69" s="64" t="s">
        <v>39</v>
      </c>
      <c r="N69" s="64" t="s">
        <v>39</v>
      </c>
      <c r="O69" s="64" t="s">
        <v>39</v>
      </c>
      <c r="P69" s="64" t="s">
        <v>39</v>
      </c>
      <c r="Q69" s="64" t="s">
        <v>39</v>
      </c>
      <c r="R69" s="64" t="s">
        <v>39</v>
      </c>
      <c r="S69" s="75" t="s">
        <v>39</v>
      </c>
    </row>
    <row r="70" spans="2:19" ht="23.25" customHeight="1" x14ac:dyDescent="0.35">
      <c r="B70" s="93"/>
      <c r="C70" s="91"/>
      <c r="D70" s="26"/>
      <c r="E70" s="27"/>
      <c r="F70" s="28"/>
      <c r="G70" s="22">
        <f>S68+1</f>
        <v>2039</v>
      </c>
      <c r="H70" s="18">
        <f>G70+1</f>
        <v>2040</v>
      </c>
      <c r="I70" s="18">
        <f t="shared" ref="I70" si="56">H70+1</f>
        <v>2041</v>
      </c>
      <c r="J70" s="18">
        <f t="shared" ref="J70" si="57">I70+1</f>
        <v>2042</v>
      </c>
      <c r="K70" s="18">
        <f t="shared" ref="K70" si="58">J70+1</f>
        <v>2043</v>
      </c>
      <c r="L70" s="18">
        <f t="shared" ref="L70" si="59">K70+1</f>
        <v>2044</v>
      </c>
      <c r="M70" s="18">
        <f t="shared" ref="M70" si="60">L70+1</f>
        <v>2045</v>
      </c>
      <c r="N70" s="18">
        <f t="shared" ref="N70" si="61">M70+1</f>
        <v>2046</v>
      </c>
      <c r="O70" s="18">
        <f t="shared" ref="O70" si="62">N70+1</f>
        <v>2047</v>
      </c>
      <c r="P70" s="18">
        <f t="shared" ref="P70:Q70" si="63">O70+1</f>
        <v>2048</v>
      </c>
      <c r="Q70" s="18">
        <f t="shared" si="63"/>
        <v>2049</v>
      </c>
      <c r="R70" s="18"/>
      <c r="S70" s="19"/>
    </row>
    <row r="71" spans="2:19" ht="23.25" customHeight="1" thickBot="1" x14ac:dyDescent="0.4">
      <c r="B71" s="93"/>
      <c r="C71" s="91"/>
      <c r="D71" s="29"/>
      <c r="E71" s="30"/>
      <c r="F71" s="31"/>
      <c r="G71" s="76" t="s">
        <v>39</v>
      </c>
      <c r="H71" s="61" t="s">
        <v>39</v>
      </c>
      <c r="I71" s="61" t="s">
        <v>39</v>
      </c>
      <c r="J71" s="61" t="s">
        <v>39</v>
      </c>
      <c r="K71" s="61" t="s">
        <v>39</v>
      </c>
      <c r="L71" s="61" t="s">
        <v>39</v>
      </c>
      <c r="M71" s="61" t="s">
        <v>39</v>
      </c>
      <c r="N71" s="61" t="s">
        <v>39</v>
      </c>
      <c r="O71" s="61" t="s">
        <v>39</v>
      </c>
      <c r="P71" s="61" t="s">
        <v>39</v>
      </c>
      <c r="Q71" s="61" t="s">
        <v>39</v>
      </c>
      <c r="R71" s="61"/>
      <c r="S71" s="62"/>
    </row>
    <row r="72" spans="2:19" ht="23.25" customHeight="1" x14ac:dyDescent="0.35">
      <c r="B72" s="92" t="s">
        <v>11</v>
      </c>
      <c r="C72" s="90" t="s">
        <v>15</v>
      </c>
      <c r="D72" s="13">
        <v>2020</v>
      </c>
      <c r="E72" s="14">
        <f>D72+1</f>
        <v>2021</v>
      </c>
      <c r="F72" s="20">
        <f t="shared" ref="F72" si="64">E72+1</f>
        <v>2022</v>
      </c>
      <c r="G72" s="13">
        <v>2026</v>
      </c>
      <c r="H72" s="14">
        <v>2027</v>
      </c>
      <c r="I72" s="14">
        <v>2028</v>
      </c>
      <c r="J72" s="14">
        <v>2029</v>
      </c>
      <c r="K72" s="14">
        <v>2030</v>
      </c>
      <c r="L72" s="14">
        <v>2031</v>
      </c>
      <c r="M72" s="14">
        <v>2032</v>
      </c>
      <c r="N72" s="14">
        <v>2033</v>
      </c>
      <c r="O72" s="14">
        <v>2034</v>
      </c>
      <c r="P72" s="14">
        <v>2035</v>
      </c>
      <c r="Q72" s="14">
        <v>2036</v>
      </c>
      <c r="R72" s="14">
        <v>2037</v>
      </c>
      <c r="S72" s="15">
        <v>2038</v>
      </c>
    </row>
    <row r="73" spans="2:19" ht="23.25" customHeight="1" x14ac:dyDescent="0.35">
      <c r="B73" s="93"/>
      <c r="C73" s="91"/>
      <c r="D73" s="16"/>
      <c r="E73" s="17"/>
      <c r="F73" s="21"/>
      <c r="G73" s="63" t="s">
        <v>39</v>
      </c>
      <c r="H73" s="64" t="s">
        <v>39</v>
      </c>
      <c r="I73" s="64" t="s">
        <v>39</v>
      </c>
      <c r="J73" s="64" t="s">
        <v>39</v>
      </c>
      <c r="K73" s="64" t="s">
        <v>39</v>
      </c>
      <c r="L73" s="64" t="s">
        <v>39</v>
      </c>
      <c r="M73" s="64" t="s">
        <v>39</v>
      </c>
      <c r="N73" s="64" t="s">
        <v>39</v>
      </c>
      <c r="O73" s="64" t="s">
        <v>39</v>
      </c>
      <c r="P73" s="64" t="s">
        <v>39</v>
      </c>
      <c r="Q73" s="64" t="s">
        <v>39</v>
      </c>
      <c r="R73" s="64" t="s">
        <v>39</v>
      </c>
      <c r="S73" s="75" t="s">
        <v>39</v>
      </c>
    </row>
    <row r="74" spans="2:19" ht="23.25" customHeight="1" x14ac:dyDescent="0.35">
      <c r="B74" s="93"/>
      <c r="C74" s="91"/>
      <c r="D74" s="26"/>
      <c r="E74" s="27"/>
      <c r="F74" s="28"/>
      <c r="G74" s="22">
        <f>S72+1</f>
        <v>2039</v>
      </c>
      <c r="H74" s="18">
        <f>G74+1</f>
        <v>2040</v>
      </c>
      <c r="I74" s="18">
        <f t="shared" ref="I74" si="65">H74+1</f>
        <v>2041</v>
      </c>
      <c r="J74" s="18">
        <f t="shared" ref="J74" si="66">I74+1</f>
        <v>2042</v>
      </c>
      <c r="K74" s="18">
        <f t="shared" ref="K74" si="67">J74+1</f>
        <v>2043</v>
      </c>
      <c r="L74" s="18">
        <f t="shared" ref="L74" si="68">K74+1</f>
        <v>2044</v>
      </c>
      <c r="M74" s="18">
        <f t="shared" ref="M74" si="69">L74+1</f>
        <v>2045</v>
      </c>
      <c r="N74" s="18">
        <f t="shared" ref="N74" si="70">M74+1</f>
        <v>2046</v>
      </c>
      <c r="O74" s="18">
        <f t="shared" ref="O74" si="71">N74+1</f>
        <v>2047</v>
      </c>
      <c r="P74" s="18">
        <f t="shared" ref="P74:Q74" si="72">O74+1</f>
        <v>2048</v>
      </c>
      <c r="Q74" s="18">
        <f t="shared" si="72"/>
        <v>2049</v>
      </c>
      <c r="R74" s="18"/>
      <c r="S74" s="19"/>
    </row>
    <row r="75" spans="2:19" ht="23.25" customHeight="1" thickBot="1" x14ac:dyDescent="0.4">
      <c r="B75" s="93"/>
      <c r="C75" s="91"/>
      <c r="D75" s="29"/>
      <c r="E75" s="30"/>
      <c r="F75" s="31"/>
      <c r="G75" s="76" t="s">
        <v>39</v>
      </c>
      <c r="H75" s="61" t="s">
        <v>39</v>
      </c>
      <c r="I75" s="61" t="s">
        <v>39</v>
      </c>
      <c r="J75" s="61" t="s">
        <v>39</v>
      </c>
      <c r="K75" s="61" t="s">
        <v>39</v>
      </c>
      <c r="L75" s="61" t="s">
        <v>39</v>
      </c>
      <c r="M75" s="61" t="s">
        <v>39</v>
      </c>
      <c r="N75" s="61" t="s">
        <v>39</v>
      </c>
      <c r="O75" s="61" t="s">
        <v>39</v>
      </c>
      <c r="P75" s="61" t="s">
        <v>39</v>
      </c>
      <c r="Q75" s="61" t="s">
        <v>39</v>
      </c>
      <c r="R75" s="61"/>
      <c r="S75" s="62"/>
    </row>
    <row r="76" spans="2:19" ht="15.5" thickBot="1" x14ac:dyDescent="0.4">
      <c r="B76" s="6" t="s">
        <v>4</v>
      </c>
      <c r="C76" s="10"/>
      <c r="D76" s="11"/>
      <c r="E76" s="11"/>
      <c r="F76" s="11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7"/>
    </row>
    <row r="77" spans="2:19" ht="21.75" customHeight="1" x14ac:dyDescent="0.35">
      <c r="B77" s="92" t="s">
        <v>12</v>
      </c>
      <c r="C77" s="90" t="s">
        <v>16</v>
      </c>
      <c r="D77" s="13">
        <v>2020</v>
      </c>
      <c r="E77" s="14">
        <f>D77+1</f>
        <v>2021</v>
      </c>
      <c r="F77" s="20">
        <f t="shared" ref="F77" si="73">E77+1</f>
        <v>2022</v>
      </c>
      <c r="G77" s="13">
        <v>2026</v>
      </c>
      <c r="H77" s="14">
        <v>2027</v>
      </c>
      <c r="I77" s="14">
        <v>2028</v>
      </c>
      <c r="J77" s="14">
        <v>2029</v>
      </c>
      <c r="K77" s="14">
        <v>2030</v>
      </c>
      <c r="L77" s="14">
        <v>2031</v>
      </c>
      <c r="M77" s="14">
        <v>2032</v>
      </c>
      <c r="N77" s="14">
        <v>2033</v>
      </c>
      <c r="O77" s="14">
        <v>2034</v>
      </c>
      <c r="P77" s="14">
        <v>2035</v>
      </c>
      <c r="Q77" s="14">
        <v>2036</v>
      </c>
      <c r="R77" s="14">
        <v>2037</v>
      </c>
      <c r="S77" s="15">
        <v>2038</v>
      </c>
    </row>
    <row r="78" spans="2:19" ht="21.75" customHeight="1" x14ac:dyDescent="0.35">
      <c r="B78" s="93"/>
      <c r="C78" s="91"/>
      <c r="D78" s="16"/>
      <c r="E78" s="17"/>
      <c r="F78" s="21"/>
      <c r="G78" s="77">
        <f>603/160.15</f>
        <v>3.7652201061504837</v>
      </c>
      <c r="H78" s="78">
        <f>(603-1.2684)/160.15</f>
        <v>3.7573000312207303</v>
      </c>
      <c r="I78" s="78">
        <f>(603-1.2684*2)/160.15</f>
        <v>3.7493799562909773</v>
      </c>
      <c r="J78" s="78">
        <f>(603-1.2684*3)/160.15</f>
        <v>3.7414598813612234</v>
      </c>
      <c r="K78" s="78">
        <f>(603-1.2684*4)/160.15</f>
        <v>3.73353980643147</v>
      </c>
      <c r="L78" s="78">
        <f>(603-1.2684*5)/160.15</f>
        <v>3.725619731501717</v>
      </c>
      <c r="M78" s="78">
        <f>(603-1.2684*6)/160.15</f>
        <v>3.7176996565719636</v>
      </c>
      <c r="N78" s="78">
        <f>(603-1.2684*7)/160.15</f>
        <v>3.7097795816422106</v>
      </c>
      <c r="O78" s="78">
        <f>(603-1.2684*8)/160.15</f>
        <v>3.7018595067124571</v>
      </c>
      <c r="P78" s="78">
        <f>(603-1.2684*9)/160.15</f>
        <v>3.6939394317827032</v>
      </c>
      <c r="Q78" s="78">
        <f>(603-1.2684*10)/160.15</f>
        <v>3.6860193568529502</v>
      </c>
      <c r="R78" s="78">
        <f>(603-1.2684*11)/160.15</f>
        <v>3.6780992819231968</v>
      </c>
      <c r="S78" s="79">
        <f>(603-1.2684*12)/160.15</f>
        <v>3.6701792069934434</v>
      </c>
    </row>
    <row r="79" spans="2:19" ht="21.75" customHeight="1" x14ac:dyDescent="0.35">
      <c r="B79" s="93"/>
      <c r="C79" s="91"/>
      <c r="D79" s="26"/>
      <c r="E79" s="27"/>
      <c r="F79" s="27"/>
      <c r="G79" s="22">
        <f>S77+1</f>
        <v>2039</v>
      </c>
      <c r="H79" s="18">
        <f>G79+1</f>
        <v>2040</v>
      </c>
      <c r="I79" s="18">
        <f t="shared" ref="I79:Q79" si="74">H79+1</f>
        <v>2041</v>
      </c>
      <c r="J79" s="18">
        <f t="shared" si="74"/>
        <v>2042</v>
      </c>
      <c r="K79" s="18">
        <f t="shared" si="74"/>
        <v>2043</v>
      </c>
      <c r="L79" s="18">
        <f t="shared" si="74"/>
        <v>2044</v>
      </c>
      <c r="M79" s="18">
        <f t="shared" si="74"/>
        <v>2045</v>
      </c>
      <c r="N79" s="18">
        <f t="shared" si="74"/>
        <v>2046</v>
      </c>
      <c r="O79" s="18">
        <f t="shared" si="74"/>
        <v>2047</v>
      </c>
      <c r="P79" s="18">
        <f t="shared" si="74"/>
        <v>2048</v>
      </c>
      <c r="Q79" s="18">
        <f t="shared" si="74"/>
        <v>2049</v>
      </c>
      <c r="R79" s="18"/>
      <c r="S79" s="19"/>
    </row>
    <row r="80" spans="2:19" ht="21.75" customHeight="1" thickBot="1" x14ac:dyDescent="0.4">
      <c r="B80" s="93"/>
      <c r="C80" s="91"/>
      <c r="D80" s="29"/>
      <c r="E80" s="30"/>
      <c r="F80" s="30"/>
      <c r="G80" s="80">
        <f>(603-1.2684*13)/160.15</f>
        <v>3.6622591320636904</v>
      </c>
      <c r="H80" s="51">
        <f>(603-1.2684*14)/160.15</f>
        <v>3.6543390571339365</v>
      </c>
      <c r="I80" s="51">
        <f>(603-1.2684*15)/160.15</f>
        <v>3.6464189822041839</v>
      </c>
      <c r="J80" s="51">
        <f>(603-1.2684*16)/160.15</f>
        <v>3.63849890727443</v>
      </c>
      <c r="K80" s="51">
        <f>(603-1.2684*17)/160.15</f>
        <v>3.6305788323446766</v>
      </c>
      <c r="L80" s="51">
        <f>(603-1.2684*18)/160.15</f>
        <v>3.6226587574149236</v>
      </c>
      <c r="M80" s="51">
        <f>(603-1.2684*19)/160.15</f>
        <v>3.6147386824851702</v>
      </c>
      <c r="N80" s="51">
        <f>(603-1.2684*20)/160.15</f>
        <v>3.6068186075554163</v>
      </c>
      <c r="O80" s="51">
        <f>(603-1.2684*21)/160.15</f>
        <v>3.5988985326256633</v>
      </c>
      <c r="P80" s="51">
        <f>(603-1.2684*22)/160.15</f>
        <v>3.5909784576959098</v>
      </c>
      <c r="Q80" s="51">
        <f>(603-1.2684*23)/160.15</f>
        <v>3.5830583827661568</v>
      </c>
      <c r="R80" s="51"/>
      <c r="S80" s="58"/>
    </row>
    <row r="81" spans="2:19" ht="15.5" thickBot="1" x14ac:dyDescent="0.4">
      <c r="B81" s="6" t="s">
        <v>6</v>
      </c>
      <c r="C81" s="7"/>
      <c r="D81" s="12"/>
      <c r="E81" s="12"/>
      <c r="F81" s="12"/>
      <c r="G81" s="48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0"/>
    </row>
    <row r="82" spans="2:19" ht="21.75" customHeight="1" x14ac:dyDescent="0.35">
      <c r="B82" s="92" t="s">
        <v>13</v>
      </c>
      <c r="C82" s="90" t="s">
        <v>35</v>
      </c>
      <c r="D82" s="13">
        <v>2020</v>
      </c>
      <c r="E82" s="14">
        <f>D82+1</f>
        <v>2021</v>
      </c>
      <c r="F82" s="20">
        <f t="shared" ref="F82" si="75">E82+1</f>
        <v>2022</v>
      </c>
      <c r="G82" s="13">
        <v>2026</v>
      </c>
      <c r="H82" s="14">
        <v>2027</v>
      </c>
      <c r="I82" s="14">
        <v>2028</v>
      </c>
      <c r="J82" s="14">
        <v>2029</v>
      </c>
      <c r="K82" s="14">
        <v>2030</v>
      </c>
      <c r="L82" s="14">
        <v>2031</v>
      </c>
      <c r="M82" s="14">
        <v>2032</v>
      </c>
      <c r="N82" s="14">
        <v>2033</v>
      </c>
      <c r="O82" s="14">
        <v>2034</v>
      </c>
      <c r="P82" s="14">
        <v>2035</v>
      </c>
      <c r="Q82" s="14">
        <v>2036</v>
      </c>
      <c r="R82" s="14">
        <v>2037</v>
      </c>
      <c r="S82" s="15">
        <v>2038</v>
      </c>
    </row>
    <row r="83" spans="2:19" ht="21.75" customHeight="1" x14ac:dyDescent="0.35">
      <c r="B83" s="93"/>
      <c r="C83" s="91"/>
      <c r="D83" s="16"/>
      <c r="E83" s="17"/>
      <c r="F83" s="21"/>
      <c r="G83" s="43">
        <v>1.0900000000000001</v>
      </c>
      <c r="H83" s="43">
        <v>1.0900000000000001</v>
      </c>
      <c r="I83" s="43">
        <v>1.0900000000000001</v>
      </c>
      <c r="J83" s="43">
        <v>1.0900000000000001</v>
      </c>
      <c r="K83" s="43">
        <v>1.0900000000000001</v>
      </c>
      <c r="L83" s="43">
        <v>1.0900000000000001</v>
      </c>
      <c r="M83" s="43">
        <v>1.0900000000000001</v>
      </c>
      <c r="N83" s="43">
        <v>1.0900000000000001</v>
      </c>
      <c r="O83" s="43">
        <v>1.0900000000000001</v>
      </c>
      <c r="P83" s="43">
        <v>1.0900000000000001</v>
      </c>
      <c r="Q83" s="43">
        <v>1.0900000000000001</v>
      </c>
      <c r="R83" s="43">
        <v>1.0900000000000001</v>
      </c>
      <c r="S83" s="44">
        <v>1.0900000000000001</v>
      </c>
    </row>
    <row r="84" spans="2:19" ht="21.75" customHeight="1" x14ac:dyDescent="0.35">
      <c r="B84" s="93"/>
      <c r="C84" s="91"/>
      <c r="D84" s="26"/>
      <c r="E84" s="27"/>
      <c r="F84" s="27"/>
      <c r="G84" s="22">
        <f>S82+1</f>
        <v>2039</v>
      </c>
      <c r="H84" s="18">
        <f>G84+1</f>
        <v>2040</v>
      </c>
      <c r="I84" s="18">
        <f t="shared" ref="I84" si="76">H84+1</f>
        <v>2041</v>
      </c>
      <c r="J84" s="18">
        <f t="shared" ref="J84" si="77">I84+1</f>
        <v>2042</v>
      </c>
      <c r="K84" s="18">
        <f t="shared" ref="K84" si="78">J84+1</f>
        <v>2043</v>
      </c>
      <c r="L84" s="18">
        <f t="shared" ref="L84" si="79">K84+1</f>
        <v>2044</v>
      </c>
      <c r="M84" s="18">
        <f t="shared" ref="M84" si="80">L84+1</f>
        <v>2045</v>
      </c>
      <c r="N84" s="18">
        <f t="shared" ref="N84" si="81">M84+1</f>
        <v>2046</v>
      </c>
      <c r="O84" s="18">
        <f t="shared" ref="O84" si="82">N84+1</f>
        <v>2047</v>
      </c>
      <c r="P84" s="18">
        <f t="shared" ref="P84:Q84" si="83">O84+1</f>
        <v>2048</v>
      </c>
      <c r="Q84" s="18">
        <f t="shared" si="83"/>
        <v>2049</v>
      </c>
      <c r="R84" s="18"/>
      <c r="S84" s="19"/>
    </row>
    <row r="85" spans="2:19" ht="21.75" customHeight="1" thickBot="1" x14ac:dyDescent="0.4">
      <c r="B85" s="102"/>
      <c r="C85" s="101"/>
      <c r="D85" s="8"/>
      <c r="E85" s="9"/>
      <c r="F85" s="9"/>
      <c r="G85" s="74">
        <v>1.0900000000000001</v>
      </c>
      <c r="H85" s="34">
        <v>1.0900000000000001</v>
      </c>
      <c r="I85" s="34">
        <v>1.0900000000000001</v>
      </c>
      <c r="J85" s="34">
        <v>1.0900000000000001</v>
      </c>
      <c r="K85" s="34">
        <v>1.0900000000000001</v>
      </c>
      <c r="L85" s="34">
        <v>1.0900000000000001</v>
      </c>
      <c r="M85" s="34">
        <v>1.0900000000000001</v>
      </c>
      <c r="N85" s="34">
        <v>1.0900000000000001</v>
      </c>
      <c r="O85" s="34">
        <v>1.0900000000000001</v>
      </c>
      <c r="P85" s="34">
        <v>1.0900000000000001</v>
      </c>
      <c r="Q85" s="34">
        <v>1.0900000000000001</v>
      </c>
      <c r="R85" s="34"/>
      <c r="S85" s="42"/>
    </row>
    <row r="87" spans="2:19" s="38" customFormat="1" ht="18" x14ac:dyDescent="0.4">
      <c r="D87" s="1"/>
      <c r="E87" s="1"/>
      <c r="F87" s="1"/>
      <c r="G87" s="1"/>
      <c r="L87" s="1"/>
    </row>
    <row r="88" spans="2:19" s="38" customFormat="1" ht="18" x14ac:dyDescent="0.4">
      <c r="B88" s="82" t="s">
        <v>47</v>
      </c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</row>
    <row r="89" spans="2:19" s="1" customFormat="1" ht="17.5" x14ac:dyDescent="0.35">
      <c r="C89" s="84"/>
      <c r="D89" s="84"/>
      <c r="E89" s="84"/>
      <c r="F89" s="84"/>
      <c r="G89" s="84"/>
      <c r="H89" s="84"/>
      <c r="I89" s="84"/>
      <c r="K89" s="87"/>
      <c r="L89" s="87"/>
      <c r="M89" s="87"/>
      <c r="N89" s="87"/>
      <c r="P89" s="84"/>
      <c r="Q89" s="84"/>
      <c r="R89" s="84"/>
      <c r="S89" s="84"/>
    </row>
    <row r="90" spans="2:19" s="38" customFormat="1" ht="18" x14ac:dyDescent="0.4">
      <c r="L90" s="39"/>
    </row>
    <row r="91" spans="2:19" s="38" customFormat="1" ht="39.75" customHeight="1" x14ac:dyDescent="0.4">
      <c r="C91" s="85"/>
      <c r="D91" s="85"/>
      <c r="E91" s="85"/>
      <c r="F91" s="85"/>
      <c r="G91" s="85"/>
      <c r="H91" s="85"/>
      <c r="I91" s="85"/>
      <c r="J91" s="2"/>
      <c r="K91" s="85"/>
      <c r="L91" s="85"/>
      <c r="M91" s="85"/>
      <c r="N91" s="85"/>
      <c r="P91" s="85"/>
      <c r="Q91" s="85"/>
      <c r="R91" s="85"/>
      <c r="S91" s="85"/>
    </row>
    <row r="92" spans="2:19" s="38" customFormat="1" ht="18" x14ac:dyDescent="0.4">
      <c r="L92" s="39"/>
    </row>
    <row r="93" spans="2:19" s="38" customFormat="1" ht="18" x14ac:dyDescent="0.4">
      <c r="L93" s="39"/>
    </row>
    <row r="94" spans="2:19" s="38" customFormat="1" ht="18" x14ac:dyDescent="0.4">
      <c r="C94" s="86"/>
      <c r="D94" s="86"/>
      <c r="E94" s="86"/>
      <c r="F94" s="86"/>
      <c r="G94" s="86"/>
      <c r="H94" s="86"/>
      <c r="I94" s="86"/>
      <c r="K94" s="86"/>
      <c r="L94" s="86"/>
      <c r="M94" s="86"/>
      <c r="N94" s="86"/>
      <c r="P94" s="82"/>
      <c r="Q94" s="82"/>
      <c r="R94" s="82"/>
      <c r="S94" s="82"/>
    </row>
    <row r="102" spans="17:17" x14ac:dyDescent="0.35">
      <c r="Q102" t="s">
        <v>36</v>
      </c>
    </row>
  </sheetData>
  <mergeCells count="54">
    <mergeCell ref="B22:B25"/>
    <mergeCell ref="D61:F61"/>
    <mergeCell ref="B57:S59"/>
    <mergeCell ref="C82:C85"/>
    <mergeCell ref="B82:B85"/>
    <mergeCell ref="G10:S10"/>
    <mergeCell ref="C10:C11"/>
    <mergeCell ref="B10:B11"/>
    <mergeCell ref="B17:B20"/>
    <mergeCell ref="C17:C20"/>
    <mergeCell ref="B13:B16"/>
    <mergeCell ref="C13:C16"/>
    <mergeCell ref="B35:B38"/>
    <mergeCell ref="C35:C38"/>
    <mergeCell ref="C39:C42"/>
    <mergeCell ref="B39:B42"/>
    <mergeCell ref="D10:F10"/>
    <mergeCell ref="C64:C67"/>
    <mergeCell ref="C68:C71"/>
    <mergeCell ref="C72:C75"/>
    <mergeCell ref="B61:B62"/>
    <mergeCell ref="C61:C62"/>
    <mergeCell ref="B45:S45"/>
    <mergeCell ref="C94:I94"/>
    <mergeCell ref="K94:N94"/>
    <mergeCell ref="P94:S94"/>
    <mergeCell ref="C89:I89"/>
    <mergeCell ref="K89:N89"/>
    <mergeCell ref="P89:S89"/>
    <mergeCell ref="C91:I91"/>
    <mergeCell ref="K91:N91"/>
    <mergeCell ref="P91:S91"/>
    <mergeCell ref="B77:B80"/>
    <mergeCell ref="C77:C80"/>
    <mergeCell ref="B68:B71"/>
    <mergeCell ref="G61:S61"/>
    <mergeCell ref="B64:B67"/>
    <mergeCell ref="B72:B75"/>
    <mergeCell ref="B88:S88"/>
    <mergeCell ref="B6:S8"/>
    <mergeCell ref="P46:S46"/>
    <mergeCell ref="P48:S48"/>
    <mergeCell ref="P51:S51"/>
    <mergeCell ref="C48:I48"/>
    <mergeCell ref="C51:I51"/>
    <mergeCell ref="C46:I46"/>
    <mergeCell ref="K48:N48"/>
    <mergeCell ref="K46:N46"/>
    <mergeCell ref="K51:N51"/>
    <mergeCell ref="B27:B30"/>
    <mergeCell ref="C27:C30"/>
    <mergeCell ref="B31:B34"/>
    <mergeCell ref="C31:C34"/>
    <mergeCell ref="C22:C25"/>
  </mergeCells>
  <pageMargins left="0.70866141732283472" right="0.70866141732283472" top="0.35433070866141736" bottom="0.15748031496062992" header="0.31496062992125984" footer="0.31496062992125984"/>
  <pageSetup paperSize="9" scale="50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plan10</dc:creator>
  <cp:lastModifiedBy>Биктимирова Ирина Васильевна</cp:lastModifiedBy>
  <cp:lastPrinted>2025-04-17T06:24:39Z</cp:lastPrinted>
  <dcterms:created xsi:type="dcterms:W3CDTF">2022-01-29T04:42:29Z</dcterms:created>
  <dcterms:modified xsi:type="dcterms:W3CDTF">2025-09-29T07:53:10Z</dcterms:modified>
</cp:coreProperties>
</file>