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5A74BF1-76C4-43C8-A3B1-30581BB239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еречень" sheetId="1" r:id="rId1"/>
    <sheet name="индексы" sheetId="2" r:id="rId2"/>
    <sheet name="график" sheetId="3" r:id="rId3"/>
  </sheets>
  <externalReferences>
    <externalReference r:id="rId4"/>
    <externalReference r:id="rId5"/>
  </externalReferences>
  <definedNames>
    <definedName name="_xlnm.Print_Area" localSheetId="2">график!$A$1:$AB$29</definedName>
    <definedName name="_xlnm.Print_Area" localSheetId="1">индексы!$A$1:$P$24</definedName>
    <definedName name="_xlnm.Print_Area" localSheetId="0">перечень!$A$1:$H$30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G20" i="1"/>
  <c r="H20" i="1" s="1"/>
  <c r="G14" i="1"/>
  <c r="H14" i="1" s="1"/>
  <c r="H13" i="1"/>
  <c r="H12" i="1"/>
  <c r="H11" i="1"/>
  <c r="H10" i="1"/>
  <c r="G10" i="1"/>
  <c r="AC10" i="3" l="1"/>
  <c r="AD10" i="3"/>
  <c r="AE10" i="3"/>
  <c r="AF10" i="3"/>
  <c r="AG10" i="3"/>
  <c r="AH10" i="3"/>
  <c r="AI10" i="3"/>
  <c r="AJ10" i="3"/>
  <c r="AK10" i="3"/>
  <c r="L13" i="2" l="1"/>
  <c r="AH4" i="3" l="1"/>
  <c r="AI4" i="3"/>
  <c r="AJ4" i="3"/>
  <c r="AK4" i="3"/>
  <c r="AG4" i="3"/>
  <c r="AB5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S4" i="3"/>
  <c r="F4" i="3"/>
  <c r="G4" i="3"/>
  <c r="H4" i="3"/>
  <c r="I4" i="3"/>
  <c r="J4" i="3"/>
  <c r="K4" i="3"/>
  <c r="L4" i="3"/>
  <c r="M4" i="3"/>
  <c r="N4" i="3"/>
  <c r="O4" i="3"/>
  <c r="P4" i="3"/>
  <c r="Q4" i="3"/>
  <c r="R4" i="3"/>
  <c r="E4" i="3"/>
  <c r="F9" i="3" l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G18" i="2" l="1"/>
  <c r="AK5" i="3" s="1"/>
  <c r="H18" i="2"/>
  <c r="I18" i="2"/>
  <c r="J18" i="2"/>
  <c r="K18" i="2"/>
  <c r="L18" i="2"/>
  <c r="D22" i="3" l="1"/>
  <c r="D27" i="3" l="1"/>
  <c r="D26" i="3"/>
  <c r="D23" i="3"/>
  <c r="D24" i="3" l="1"/>
  <c r="D28" i="3"/>
  <c r="D29" i="3" l="1"/>
  <c r="F20" i="3" l="1"/>
  <c r="C28" i="3"/>
  <c r="C24" i="3"/>
  <c r="G20" i="3" l="1"/>
  <c r="C29" i="3"/>
  <c r="H20" i="3" l="1"/>
  <c r="C8" i="2"/>
  <c r="D8" i="2"/>
  <c r="F5" i="3" s="1"/>
  <c r="E8" i="2"/>
  <c r="G5" i="3" s="1"/>
  <c r="F8" i="2"/>
  <c r="H5" i="3" s="1"/>
  <c r="G8" i="2"/>
  <c r="I5" i="3" s="1"/>
  <c r="H8" i="2"/>
  <c r="J5" i="3" s="1"/>
  <c r="I8" i="2"/>
  <c r="K5" i="3" s="1"/>
  <c r="J8" i="2"/>
  <c r="L5" i="3" s="1"/>
  <c r="K8" i="2"/>
  <c r="M5" i="3" s="1"/>
  <c r="L8" i="2"/>
  <c r="N5" i="3" s="1"/>
  <c r="M8" i="2"/>
  <c r="O5" i="3" s="1"/>
  <c r="N8" i="2"/>
  <c r="P5" i="3" s="1"/>
  <c r="O8" i="2"/>
  <c r="Q5" i="3" s="1"/>
  <c r="P8" i="2"/>
  <c r="R5" i="3" s="1"/>
  <c r="C13" i="2"/>
  <c r="S5" i="3" s="1"/>
  <c r="D13" i="2"/>
  <c r="T5" i="3" s="1"/>
  <c r="E13" i="2"/>
  <c r="U5" i="3" s="1"/>
  <c r="F13" i="2"/>
  <c r="V5" i="3" s="1"/>
  <c r="G13" i="2"/>
  <c r="W5" i="3" s="1"/>
  <c r="H13" i="2"/>
  <c r="X5" i="3" s="1"/>
  <c r="I13" i="2"/>
  <c r="Y5" i="3" s="1"/>
  <c r="J13" i="2"/>
  <c r="Z5" i="3" s="1"/>
  <c r="K13" i="2"/>
  <c r="AA5" i="3" s="1"/>
  <c r="M13" i="2"/>
  <c r="AC5" i="3" s="1"/>
  <c r="N13" i="2"/>
  <c r="AD5" i="3" s="1"/>
  <c r="O13" i="2"/>
  <c r="AE5" i="3" s="1"/>
  <c r="P13" i="2"/>
  <c r="AF5" i="3" s="1"/>
  <c r="C18" i="2"/>
  <c r="D18" i="2"/>
  <c r="AH5" i="3" s="1"/>
  <c r="E18" i="2"/>
  <c r="AI5" i="3" s="1"/>
  <c r="F18" i="2"/>
  <c r="AJ5" i="3" s="1"/>
  <c r="C9" i="2" l="1"/>
  <c r="E5" i="3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AG5" i="3"/>
  <c r="I20" i="3"/>
  <c r="D9" i="2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C14" i="2" s="1"/>
  <c r="D14" i="2" s="1"/>
  <c r="E14" i="2" s="1"/>
  <c r="F14" i="2" s="1"/>
  <c r="G14" i="2" s="1"/>
  <c r="H14" i="2" s="1"/>
  <c r="I14" i="2" s="1"/>
  <c r="J14" i="2" s="1"/>
  <c r="K14" i="2" s="1"/>
  <c r="L14" i="2" l="1"/>
  <c r="M14" i="2" s="1"/>
  <c r="N14" i="2" s="1"/>
  <c r="O14" i="2" s="1"/>
  <c r="P14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S6" i="3"/>
  <c r="J20" i="3"/>
  <c r="T6" i="3" l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K20" i="3"/>
  <c r="L20" i="3" l="1"/>
  <c r="M20" i="3" l="1"/>
  <c r="N20" i="3" l="1"/>
  <c r="O20" i="3" l="1"/>
  <c r="P20" i="3" l="1"/>
  <c r="Q20" i="3" l="1"/>
  <c r="R20" i="3" l="1"/>
  <c r="S20" i="3" l="1"/>
  <c r="T20" i="3" l="1"/>
  <c r="U20" i="3" l="1"/>
  <c r="V20" i="3" l="1"/>
  <c r="W20" i="3" l="1"/>
  <c r="X20" i="3" l="1"/>
  <c r="Y20" i="3" l="1"/>
  <c r="Z20" i="3" l="1"/>
  <c r="AA20" i="3" l="1"/>
  <c r="AB20" i="3" l="1"/>
  <c r="AC20" i="3" l="1"/>
  <c r="AD20" i="3" l="1"/>
  <c r="AE20" i="3" l="1"/>
  <c r="AF20" i="3" l="1"/>
  <c r="AG20" i="3" l="1"/>
  <c r="AH20" i="3" l="1"/>
  <c r="AI20" i="3" l="1"/>
  <c r="AJ20" i="3" l="1"/>
  <c r="AK20" i="3" l="1"/>
  <c r="AC28" i="3" l="1"/>
  <c r="AD28" i="3" l="1"/>
  <c r="AE28" i="3" l="1"/>
  <c r="AF28" i="3" l="1"/>
  <c r="AG28" i="3" l="1"/>
  <c r="AH28" i="3" l="1"/>
  <c r="AI28" i="3" l="1"/>
  <c r="AJ28" i="3"/>
  <c r="AC11" i="3" l="1"/>
  <c r="AD11" i="3" l="1"/>
  <c r="AE11" i="3" l="1"/>
  <c r="AG11" i="3" l="1"/>
  <c r="AF11" i="3"/>
  <c r="AH11" i="3" l="1"/>
  <c r="AI11" i="3"/>
  <c r="AJ11" i="3" l="1"/>
  <c r="AK11" i="3" l="1"/>
  <c r="AD24" i="3" l="1"/>
  <c r="AD29" i="3" s="1"/>
  <c r="AC14" i="3" l="1"/>
  <c r="AC15" i="3" s="1"/>
  <c r="AD14" i="3" l="1"/>
  <c r="AD15" i="3" s="1"/>
  <c r="AE14" i="3" l="1"/>
  <c r="AE15" i="3" s="1"/>
  <c r="AF14" i="3" l="1"/>
  <c r="AF15" i="3" s="1"/>
  <c r="AH14" i="3" l="1"/>
  <c r="AH15" i="3" s="1"/>
  <c r="AG14" i="3"/>
  <c r="AG15" i="3" s="1"/>
  <c r="AI14" i="3" l="1"/>
  <c r="AI15" i="3" s="1"/>
  <c r="AK14" i="3" l="1"/>
  <c r="AK15" i="3" s="1"/>
  <c r="AJ14" i="3"/>
  <c r="AJ15" i="3" s="1"/>
  <c r="AC12" i="3" l="1"/>
  <c r="AC13" i="3" s="1"/>
  <c r="AC24" i="3" s="1"/>
  <c r="AC29" i="3" s="1"/>
  <c r="AE12" i="3"/>
  <c r="AE13" i="3" s="1"/>
  <c r="AE24" i="3" s="1"/>
  <c r="AE29" i="3" s="1"/>
  <c r="AK12" i="3"/>
  <c r="AK13" i="3" s="1"/>
  <c r="AJ12" i="3" l="1"/>
  <c r="AJ13" i="3" s="1"/>
  <c r="AJ24" i="3" s="1"/>
  <c r="AJ29" i="3" s="1"/>
  <c r="AF12" i="3"/>
  <c r="AF13" i="3" s="1"/>
  <c r="AF24" i="3" s="1"/>
  <c r="AF29" i="3" s="1"/>
  <c r="AH12" i="3"/>
  <c r="AH13" i="3" s="1"/>
  <c r="AH24" i="3" s="1"/>
  <c r="AH29" i="3" s="1"/>
  <c r="AI12" i="3"/>
  <c r="AI13" i="3" s="1"/>
  <c r="AI24" i="3" s="1"/>
  <c r="AI29" i="3" s="1"/>
  <c r="AD12" i="3"/>
  <c r="AD13" i="3" s="1"/>
  <c r="AG12" i="3"/>
  <c r="AG13" i="3" s="1"/>
  <c r="AG24" i="3" s="1"/>
  <c r="AG29" i="3" s="1"/>
  <c r="J11" i="3" l="1"/>
  <c r="M11" i="3"/>
  <c r="F11" i="3"/>
  <c r="H11" i="3"/>
  <c r="I11" i="3"/>
  <c r="G11" i="3" l="1"/>
  <c r="K11" i="3"/>
  <c r="N11" i="3"/>
  <c r="L11" i="3"/>
  <c r="O11" i="3" l="1"/>
  <c r="P11" i="3" l="1"/>
  <c r="Q11" i="3" l="1"/>
  <c r="R11" i="3" l="1"/>
  <c r="S11" i="3" l="1"/>
  <c r="T11" i="3" l="1"/>
  <c r="V11" i="3" l="1"/>
  <c r="U11" i="3"/>
  <c r="X11" i="3" l="1"/>
  <c r="W11" i="3"/>
  <c r="Y11" i="3" l="1"/>
  <c r="Z11" i="3" l="1"/>
  <c r="AA11" i="3"/>
  <c r="AB11" i="3" l="1"/>
  <c r="E11" i="3" l="1"/>
  <c r="D11" i="3" s="1"/>
  <c r="C11" i="3" s="1"/>
  <c r="F10" i="3" l="1"/>
  <c r="F12" i="3" s="1"/>
  <c r="F13" i="3" s="1"/>
  <c r="F22" i="3" s="1"/>
  <c r="F24" i="3" s="1"/>
  <c r="L10" i="3" l="1"/>
  <c r="L12" i="3" s="1"/>
  <c r="L13" i="3" s="1"/>
  <c r="L22" i="3" s="1"/>
  <c r="L24" i="3" s="1"/>
  <c r="H10" i="3"/>
  <c r="H12" i="3" s="1"/>
  <c r="H13" i="3" s="1"/>
  <c r="H22" i="3" s="1"/>
  <c r="H24" i="3" s="1"/>
  <c r="J10" i="3"/>
  <c r="J12" i="3" s="1"/>
  <c r="J13" i="3" s="1"/>
  <c r="J22" i="3" s="1"/>
  <c r="J24" i="3" s="1"/>
  <c r="W10" i="3"/>
  <c r="W12" i="3" s="1"/>
  <c r="AA10" i="3"/>
  <c r="W13" i="3" l="1"/>
  <c r="X31" i="3"/>
  <c r="U10" i="3"/>
  <c r="U12" i="3" s="1"/>
  <c r="U13" i="3" s="1"/>
  <c r="U22" i="3" s="1"/>
  <c r="U24" i="3" s="1"/>
  <c r="O10" i="3"/>
  <c r="O12" i="3" s="1"/>
  <c r="O13" i="3" s="1"/>
  <c r="O22" i="3" s="1"/>
  <c r="O24" i="3" s="1"/>
  <c r="R10" i="3"/>
  <c r="R12" i="3" s="1"/>
  <c r="R13" i="3" s="1"/>
  <c r="R22" i="3" s="1"/>
  <c r="R24" i="3" s="1"/>
  <c r="I10" i="3"/>
  <c r="I12" i="3" s="1"/>
  <c r="I13" i="3" s="1"/>
  <c r="I22" i="3" s="1"/>
  <c r="I24" i="3" s="1"/>
  <c r="K10" i="3"/>
  <c r="K12" i="3" s="1"/>
  <c r="K13" i="3" s="1"/>
  <c r="K22" i="3" s="1"/>
  <c r="K24" i="3" s="1"/>
  <c r="Z10" i="3"/>
  <c r="Z12" i="3" s="1"/>
  <c r="Z13" i="3" s="1"/>
  <c r="Z23" i="3" s="1"/>
  <c r="Z24" i="3" s="1"/>
  <c r="X10" i="3"/>
  <c r="X12" i="3" s="1"/>
  <c r="X13" i="3" s="1"/>
  <c r="X23" i="3" s="1"/>
  <c r="X24" i="3" s="1"/>
  <c r="M10" i="3"/>
  <c r="M12" i="3" s="1"/>
  <c r="M13" i="3" s="1"/>
  <c r="M22" i="3" s="1"/>
  <c r="M24" i="3" s="1"/>
  <c r="Y10" i="3"/>
  <c r="Y12" i="3" s="1"/>
  <c r="Y13" i="3" s="1"/>
  <c r="Y23" i="3" s="1"/>
  <c r="Y24" i="3" s="1"/>
  <c r="T10" i="3"/>
  <c r="T12" i="3" s="1"/>
  <c r="T13" i="3" s="1"/>
  <c r="T22" i="3" s="1"/>
  <c r="T24" i="3" s="1"/>
  <c r="P10" i="3"/>
  <c r="P12" i="3" s="1"/>
  <c r="P13" i="3" s="1"/>
  <c r="P22" i="3" s="1"/>
  <c r="P24" i="3" s="1"/>
  <c r="S10" i="3"/>
  <c r="S12" i="3" s="1"/>
  <c r="S13" i="3" s="1"/>
  <c r="S22" i="3" s="1"/>
  <c r="S24" i="3" s="1"/>
  <c r="G10" i="3"/>
  <c r="G12" i="3" s="1"/>
  <c r="G13" i="3" s="1"/>
  <c r="G22" i="3" s="1"/>
  <c r="G24" i="3" s="1"/>
  <c r="N10" i="3"/>
  <c r="N12" i="3" s="1"/>
  <c r="N13" i="3" s="1"/>
  <c r="N22" i="3" s="1"/>
  <c r="N24" i="3" s="1"/>
  <c r="Q10" i="3"/>
  <c r="Q12" i="3" s="1"/>
  <c r="Q13" i="3" s="1"/>
  <c r="Q22" i="3" s="1"/>
  <c r="Q24" i="3" s="1"/>
  <c r="V10" i="3"/>
  <c r="V12" i="3" s="1"/>
  <c r="V13" i="3" s="1"/>
  <c r="V22" i="3" s="1"/>
  <c r="V24" i="3" s="1"/>
  <c r="AA12" i="3"/>
  <c r="AB10" i="3"/>
  <c r="AB12" i="3" s="1"/>
  <c r="AB13" i="3" s="1"/>
  <c r="AB23" i="3" s="1"/>
  <c r="W22" i="3" l="1"/>
  <c r="W23" i="3"/>
  <c r="W32" i="3" s="1"/>
  <c r="AA13" i="3"/>
  <c r="AA23" i="3" s="1"/>
  <c r="AB24" i="3"/>
  <c r="X32" i="3" l="1"/>
  <c r="W33" i="3"/>
  <c r="X33" i="3" s="1"/>
  <c r="W24" i="3"/>
  <c r="AA24" i="3"/>
  <c r="AL23" i="3"/>
  <c r="AM23" i="3" s="1"/>
  <c r="E14" i="3" l="1"/>
  <c r="E15" i="3" s="1"/>
  <c r="E26" i="3" s="1"/>
  <c r="F14" i="3"/>
  <c r="F15" i="3" s="1"/>
  <c r="F26" i="3" s="1"/>
  <c r="F28" i="3" s="1"/>
  <c r="F29" i="3" s="1"/>
  <c r="E28" i="3" l="1"/>
  <c r="G14" i="3" l="1"/>
  <c r="G15" i="3" s="1"/>
  <c r="G26" i="3" s="1"/>
  <c r="G28" i="3" l="1"/>
  <c r="G29" i="3" s="1"/>
  <c r="H14" i="3"/>
  <c r="H15" i="3" s="1"/>
  <c r="H26" i="3" s="1"/>
  <c r="H28" i="3" s="1"/>
  <c r="H29" i="3" s="1"/>
  <c r="I14" i="3" l="1"/>
  <c r="I15" i="3" s="1"/>
  <c r="I26" i="3" s="1"/>
  <c r="J14" i="3" l="1"/>
  <c r="J15" i="3" s="1"/>
  <c r="J26" i="3" s="1"/>
  <c r="J28" i="3" s="1"/>
  <c r="J29" i="3" s="1"/>
  <c r="I28" i="3"/>
  <c r="I29" i="3" s="1"/>
  <c r="K14" i="3" l="1"/>
  <c r="K15" i="3" s="1"/>
  <c r="K26" i="3" s="1"/>
  <c r="K28" i="3" s="1"/>
  <c r="K29" i="3" s="1"/>
  <c r="L14" i="3" l="1"/>
  <c r="L15" i="3" s="1"/>
  <c r="L26" i="3" s="1"/>
  <c r="M14" i="3" l="1"/>
  <c r="M15" i="3" s="1"/>
  <c r="M26" i="3" s="1"/>
  <c r="M28" i="3" s="1"/>
  <c r="M29" i="3" s="1"/>
  <c r="L28" i="3"/>
  <c r="L29" i="3" s="1"/>
  <c r="N14" i="3" l="1"/>
  <c r="O32" i="3" l="1"/>
  <c r="N15" i="3"/>
  <c r="O14" i="3"/>
  <c r="O15" i="3" s="1"/>
  <c r="O27" i="3" s="1"/>
  <c r="O28" i="3" s="1"/>
  <c r="O29" i="3" s="1"/>
  <c r="P14" i="3" l="1"/>
  <c r="P15" i="3" s="1"/>
  <c r="P27" i="3" s="1"/>
  <c r="P28" i="3" s="1"/>
  <c r="P29" i="3" s="1"/>
  <c r="N26" i="3"/>
  <c r="N27" i="3" s="1"/>
  <c r="N28" i="3" s="1"/>
  <c r="N29" i="3" s="1"/>
  <c r="Q14" i="3" l="1"/>
  <c r="Q15" i="3" s="1"/>
  <c r="Q27" i="3" s="1"/>
  <c r="Q28" i="3" s="1"/>
  <c r="Q29" i="3" s="1"/>
  <c r="N33" i="3"/>
  <c r="AL26" i="3"/>
  <c r="AM26" i="3" s="1"/>
  <c r="R14" i="3" l="1"/>
  <c r="R15" i="3" s="1"/>
  <c r="R27" i="3" s="1"/>
  <c r="R28" i="3" s="1"/>
  <c r="R29" i="3" s="1"/>
  <c r="O33" i="3"/>
  <c r="N34" i="3"/>
  <c r="O34" i="3" s="1"/>
  <c r="S14" i="3" l="1"/>
  <c r="S15" i="3" s="1"/>
  <c r="S27" i="3" s="1"/>
  <c r="S28" i="3" s="1"/>
  <c r="S29" i="3" s="1"/>
  <c r="T14" i="3" l="1"/>
  <c r="T15" i="3" s="1"/>
  <c r="T27" i="3" s="1"/>
  <c r="T28" i="3" s="1"/>
  <c r="T29" i="3" s="1"/>
  <c r="U14" i="3" l="1"/>
  <c r="U15" i="3" s="1"/>
  <c r="U27" i="3" s="1"/>
  <c r="U28" i="3" s="1"/>
  <c r="U29" i="3" s="1"/>
  <c r="V14" i="3" l="1"/>
  <c r="V15" i="3" s="1"/>
  <c r="V27" i="3" s="1"/>
  <c r="V28" i="3" s="1"/>
  <c r="V29" i="3" s="1"/>
  <c r="W14" i="3" l="1"/>
  <c r="W15" i="3" s="1"/>
  <c r="W27" i="3" s="1"/>
  <c r="W28" i="3" s="1"/>
  <c r="W29" i="3" s="1"/>
  <c r="X14" i="3" l="1"/>
  <c r="X15" i="3" s="1"/>
  <c r="X27" i="3" s="1"/>
  <c r="X28" i="3" s="1"/>
  <c r="X29" i="3" s="1"/>
  <c r="Y14" i="3"/>
  <c r="Z14" i="3" l="1"/>
  <c r="Z15" i="3" s="1"/>
  <c r="Z27" i="3" s="1"/>
  <c r="Z28" i="3" s="1"/>
  <c r="Z29" i="3" s="1"/>
  <c r="Y15" i="3"/>
  <c r="Y27" i="3" s="1"/>
  <c r="Y28" i="3" s="1"/>
  <c r="Y29" i="3" s="1"/>
  <c r="AA14" i="3" l="1"/>
  <c r="AA15" i="3" l="1"/>
  <c r="AA27" i="3" s="1"/>
  <c r="AA28" i="3" s="1"/>
  <c r="AA29" i="3" s="1"/>
  <c r="AB14" i="3"/>
  <c r="H26" i="1" l="1"/>
  <c r="G26" i="1"/>
  <c r="AB15" i="3"/>
  <c r="AB27" i="3" s="1"/>
  <c r="D14" i="3"/>
  <c r="C14" i="3" l="1"/>
  <c r="AB28" i="3"/>
  <c r="AB29" i="3" s="1"/>
  <c r="AL27" i="3"/>
  <c r="AM27" i="3" s="1"/>
  <c r="E10" i="3" l="1"/>
  <c r="E12" i="3" l="1"/>
  <c r="D10" i="3"/>
  <c r="D12" i="3" l="1"/>
  <c r="D16" i="3" s="1"/>
  <c r="C10" i="3"/>
  <c r="C12" i="3" s="1"/>
  <c r="C16" i="3" s="1"/>
  <c r="E13" i="3"/>
  <c r="E22" i="3" s="1"/>
  <c r="H18" i="1" l="1"/>
  <c r="H27" i="1" s="1"/>
  <c r="G18" i="1"/>
  <c r="G27" i="1" s="1"/>
  <c r="E24" i="3"/>
  <c r="E29" i="3" s="1"/>
  <c r="AL22" i="3"/>
  <c r="AM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20" authorId="0" shapeId="0" xr:uid="{A4287A66-D3EA-43A3-9213-29DF8CA634A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Юля, проверь копейки</t>
        </r>
      </text>
    </comment>
  </commentList>
</comments>
</file>

<file path=xl/sharedStrings.xml><?xml version="1.0" encoding="utf-8"?>
<sst xmlns="http://schemas.openxmlformats.org/spreadsheetml/2006/main" count="171" uniqueCount="106">
  <si>
    <t>№ п/п</t>
  </si>
  <si>
    <t>Наименование объекта</t>
  </si>
  <si>
    <t>Описание и основные характеристики мероприятий</t>
  </si>
  <si>
    <t>Срок реализации</t>
  </si>
  <si>
    <t>2.</t>
  </si>
  <si>
    <t>Итого:</t>
  </si>
  <si>
    <t>Адрес (местоположение объекта)</t>
  </si>
  <si>
    <t>Обоснование необходимости (цель реализации)</t>
  </si>
  <si>
    <t>Реконструкция существующих сетей водоснабжения</t>
  </si>
  <si>
    <t>Иркутская область, г. Усолье-Сибирское, от «ВОС» до проспекта Химиков</t>
  </si>
  <si>
    <t>Сооружение водовод верхней зоны по адресу: Иркутская область, г. Усолье-Сибирское, от «ВОС» до проспекта Химиков</t>
  </si>
  <si>
    <t>1.1.</t>
  </si>
  <si>
    <t>1.2.</t>
  </si>
  <si>
    <r>
      <t>Сооружение водовод  нижней зоны по адресу:</t>
    </r>
    <r>
      <rPr>
        <sz val="12"/>
        <color theme="1"/>
        <rFont val="Courier New"/>
        <family val="3"/>
        <charset val="204"/>
      </rPr>
      <t xml:space="preserve"> </t>
    </r>
    <r>
      <rPr>
        <sz val="12"/>
        <color theme="1"/>
        <rFont val="Times New Roman"/>
        <family val="1"/>
        <charset val="204"/>
      </rPr>
      <t>Иркутская область, г. Усолье-Сибирское, от «ВОС» до гаражного кооператива «Спутник» по ул. Коростова</t>
    </r>
  </si>
  <si>
    <t>Иркутская область,  г. Усолье-Сибирское, от «ВОС» до гаражного кооператива «Спутник» по ул. Коростова</t>
  </si>
  <si>
    <t>Реконструкция существующих сетей водоотведения</t>
  </si>
  <si>
    <t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t>
  </si>
  <si>
    <t xml:space="preserve"> Иркутская область,  г. Усолье-Сибирское, от КНС-1 ул.Крупской до КОС-1,3  </t>
  </si>
  <si>
    <t>2.1.</t>
  </si>
  <si>
    <t>1. Уменьшение количества аварий и засоров на сетях канализации,                                   2. Снижение процента износа канализационных сетей.</t>
  </si>
  <si>
    <t>Сооружение коллектор канализационный напорный диаметром 900 мм по адресу: Иркутская область, г. Усолье-Сибирское, от КНС-1 по ул.Крупской до КОС-2,3</t>
  </si>
  <si>
    <t xml:space="preserve">Иркутская область, г. Усолье-Сибирское, от КНС-1 ул.Крупской до КОС-2,3 </t>
  </si>
  <si>
    <t>2.2.</t>
  </si>
  <si>
    <t>Задание Концессионера и основные мероприятия с описанием основных характеристик таких мероприятий</t>
  </si>
  <si>
    <t>Индекс роста стоимости СМР (расчетный год к предыдущему)</t>
  </si>
  <si>
    <t>Наименование показателя</t>
  </si>
  <si>
    <t>%</t>
  </si>
  <si>
    <t>i</t>
  </si>
  <si>
    <t>index i /2021</t>
  </si>
  <si>
    <t>i=2026</t>
  </si>
  <si>
    <t>i=2027</t>
  </si>
  <si>
    <t>i=2028</t>
  </si>
  <si>
    <t>i=2029</t>
  </si>
  <si>
    <t>i=2030</t>
  </si>
  <si>
    <t>i=2031</t>
  </si>
  <si>
    <t>i=2032</t>
  </si>
  <si>
    <t>i=2033</t>
  </si>
  <si>
    <t>i=2034</t>
  </si>
  <si>
    <t>i=2035</t>
  </si>
  <si>
    <t>i=2036</t>
  </si>
  <si>
    <t>i=2037</t>
  </si>
  <si>
    <t>i=2038</t>
  </si>
  <si>
    <t>i=2039</t>
  </si>
  <si>
    <t>i=2040</t>
  </si>
  <si>
    <t>i=2041</t>
  </si>
  <si>
    <t>i=2042</t>
  </si>
  <si>
    <t>i=2043</t>
  </si>
  <si>
    <t>i=2044</t>
  </si>
  <si>
    <t>i=2045</t>
  </si>
  <si>
    <t>i=2046</t>
  </si>
  <si>
    <t>i=2047</t>
  </si>
  <si>
    <t>i=2048</t>
  </si>
  <si>
    <t>i=2049</t>
  </si>
  <si>
    <t>i=2050</t>
  </si>
  <si>
    <t>i=2051</t>
  </si>
  <si>
    <t>i=2052</t>
  </si>
  <si>
    <t>i=2053</t>
  </si>
  <si>
    <t>i=2054</t>
  </si>
  <si>
    <t>i=2055</t>
  </si>
  <si>
    <t>i=2056</t>
  </si>
  <si>
    <t>i=2057</t>
  </si>
  <si>
    <t>index i</t>
  </si>
  <si>
    <t>Индекс дефлятор "Инвестиции в основной капитал"</t>
  </si>
  <si>
    <t>Согласно Прогноза долгосрочного социально-экономического развития Российской Федерации (разработан Минэкономразвития России) - в области строительства Прогноз индексов дефляторов и инфляции до 2036 г. (в %, за год к предыдущему году) (базовый вариант) в строке "Инвестиции в основной капитал".</t>
  </si>
  <si>
    <t>Объем инвестиций, тыс.рублей (без НДС)</t>
  </si>
  <si>
    <t>водоснабжение (питьевая вода)</t>
  </si>
  <si>
    <t>водоснабжение (техническая вода)</t>
  </si>
  <si>
    <t>всего водоснабжение</t>
  </si>
  <si>
    <t xml:space="preserve">Объем инвестиций, тыс.рублей (с учетом НДС) </t>
  </si>
  <si>
    <t>Сооружение водовод  нижней зоны по адресу: Иркутская область, г. Усолье-Сибирское, от «ВОС» до гаражного кооператива «Спутник» по ул. Коростова</t>
  </si>
  <si>
    <t>1.</t>
  </si>
  <si>
    <t>Приложение. Индексы</t>
  </si>
  <si>
    <t>Начальник ПЭО</t>
  </si>
  <si>
    <t>Ю.П. Жилкина</t>
  </si>
  <si>
    <t>i=2058</t>
  </si>
  <si>
    <t>i=2059</t>
  </si>
  <si>
    <t>i=2060</t>
  </si>
  <si>
    <t>i=2061</t>
  </si>
  <si>
    <t>i=2062</t>
  </si>
  <si>
    <t>i=2063</t>
  </si>
  <si>
    <t>Индексы роста стоимости СМР (расчетный год к 2024)</t>
  </si>
  <si>
    <t>index i /2026</t>
  </si>
  <si>
    <t>Индексы роста стоимости СМР (расчетный год к 2026)</t>
  </si>
  <si>
    <t>водоотведение</t>
  </si>
  <si>
    <t>1. Уменьшение количества перерывов в подаче питьевой воды населению,                                             2. Уменьшение процента потерь воды при транспортировке,                                 3. Снижение процента износа водопроводных сетей.</t>
  </si>
  <si>
    <t>График реализации мероприятий</t>
  </si>
  <si>
    <t>2026г-2035г</t>
  </si>
  <si>
    <t>Всего объем инвестиций</t>
  </si>
  <si>
    <t>Услуга</t>
  </si>
  <si>
    <t>всего инвестиции в ценах 2026г.</t>
  </si>
  <si>
    <t xml:space="preserve">Сметная стоимость, тыс.рублей (с учетом НДС) </t>
  </si>
  <si>
    <t>Сметная стоимость, тыс.рублей (без НДС)</t>
  </si>
  <si>
    <t xml:space="preserve">Объем инвестиций, тыс.рублей                               (без НДС) </t>
  </si>
  <si>
    <t xml:space="preserve">Объем инвестиций, тыс.рублей                               (с НДС) </t>
  </si>
  <si>
    <t>2026г-2044 г</t>
  </si>
  <si>
    <t>2035г-2049г</t>
  </si>
  <si>
    <t>к постановлению администрации</t>
  </si>
  <si>
    <t xml:space="preserve">города Усолье - Сибирское </t>
  </si>
  <si>
    <t>Приложение № 10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</si>
  <si>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</si>
  <si>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Реконструкция водовода верхней зоны от «ВОС» (ВК-1) до проспекта Химиков (ВК-28) с заменой трубопровода диаметра 600мм стального – 4123 м., чугунного – 2722 м. на полиэтиленовый диаметром 630мм общей протяженностью – 6935 м.</t>
  </si>
  <si>
    <t>Реконструкция водовода нижней зоны от «ВОС» (ВК-37) до гаражного кооператива «Спутник» по ул. Коростова (ВК усл. №5) с заменой трубопровода диаметром 500мм стального – 28 м., чугунного – 2139 м. на полиэтиленовый диаметром 500мм общей протяженностью – 2167 м.</t>
  </si>
  <si>
    <t>2044г-2049г</t>
  </si>
  <si>
    <t>Реконструкция коллектора напорных стоков Д-600 мм от КНС-1 (камера № 8) по ул. Крупской до КОС (камера №1) с заменой трубопровода диаметром 600мм стального – 17 м., чугунного – 3878м. на полиэтиленовый диаметром 630мм общей протяженностью 3895 м.; замена трубопровода диаметром 150мм стального на полиэтиленовый диаметром 160мм общей протяженностью 138м.</t>
  </si>
  <si>
    <t>Реконструкция коллектора напорных стоков Д-900 мм от КНС-1 (камера №1) по ул. Крупской до КОС-2,3 ( камера №2, Г №3) с заменой трубопровода диаметром 900 мм стального – 472,5 м., чугунного – 3717,5 м. на полиэтиленовый – 4190 м.</t>
  </si>
  <si>
    <t>от 26.09.2025 №1705-па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</si>
</sst>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0.0%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ourier New"/>
      <family val="3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vertical="top" wrapText="1"/>
    </xf>
    <xf numFmtId="0" fontId="3" fillId="2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3" fillId="4" borderId="1" xfId="0" applyFont="1" applyFill="1" applyBorder="1" applyAlignment="1">
      <alignment horizontal="justify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7" fillId="0" borderId="1" xfId="0" applyNumberFormat="1" applyFont="1" applyBorder="1"/>
    <xf numFmtId="0" fontId="6" fillId="3" borderId="1" xfId="0" applyFont="1" applyFill="1" applyBorder="1"/>
    <xf numFmtId="3" fontId="7" fillId="3" borderId="1" xfId="0" applyNumberFormat="1" applyFont="1" applyFill="1" applyBorder="1"/>
    <xf numFmtId="0" fontId="8" fillId="3" borderId="0" xfId="0" applyFont="1" applyFill="1"/>
    <xf numFmtId="0" fontId="8" fillId="3" borderId="1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/>
    <xf numFmtId="3" fontId="10" fillId="2" borderId="1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8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167" fontId="1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167" fontId="7" fillId="3" borderId="5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3" fontId="10" fillId="0" borderId="0" xfId="0" applyNumberFormat="1" applyFont="1"/>
    <xf numFmtId="0" fontId="10" fillId="0" borderId="0" xfId="0" applyFont="1"/>
    <xf numFmtId="0" fontId="10" fillId="2" borderId="0" xfId="0" applyFont="1" applyFill="1"/>
    <xf numFmtId="167" fontId="10" fillId="0" borderId="0" xfId="0" applyNumberFormat="1" applyFont="1"/>
    <xf numFmtId="166" fontId="8" fillId="2" borderId="1" xfId="2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13" fillId="0" borderId="7" xfId="2" applyNumberFormat="1" applyFont="1" applyFill="1" applyBorder="1" applyAlignment="1">
      <alignment horizontal="center" vertical="center"/>
    </xf>
    <xf numFmtId="166" fontId="13" fillId="0" borderId="0" xfId="2" applyNumberFormat="1" applyFont="1" applyFill="1" applyBorder="1" applyAlignment="1">
      <alignment horizontal="center" vertical="center"/>
    </xf>
    <xf numFmtId="164" fontId="13" fillId="0" borderId="7" xfId="1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3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0" xfId="0" applyNumberFormat="1" applyFont="1"/>
    <xf numFmtId="3" fontId="8" fillId="0" borderId="0" xfId="0" applyNumberFormat="1" applyFont="1"/>
    <xf numFmtId="0" fontId="2" fillId="0" borderId="0" xfId="0" applyFont="1" applyAlignment="1">
      <alignment horizontal="right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9;&#1052;&#1048;/&#1054;&#1058;&#1044;&#1045;&#1051;%20&#1048;&#1052;&#1059;&#1065;&#1045;&#1057;&#1058;&#1042;&#1045;&#1053;&#1053;&#1067;&#1061;%20&#1054;&#1058;&#1053;&#1054;&#1064;&#1045;&#1053;&#1048;&#1049;/!!!!!&#1051;&#1072;&#1079;&#1072;&#1088;&#1077;&#1074;%20&#1057;.&#1040;/&#1086;&#1090;%20&#1051;&#1072;&#1074;&#1080;&#1082;/&#1055;&#1088;&#1080;&#1083;&#1086;&#1078;&#1077;&#1085;&#1080;&#1077;%20&#8470;%202%20(&#1047;&#1072;&#1076;&#1072;&#1085;&#1080;&#1077;%20&#1050;&#1086;&#1085;&#1094;&#1077;&#1089;&#1089;&#1080;&#1086;&#1085;&#1077;&#1088;&#1072;)%20&#1087;&#1086;%20&#1089;&#1093;&#1077;&#1084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&#1050;&#1086;&#1085;&#1094;&#1077;&#1089;&#1089;&#1080;&#1103;%20&#1080;&#1102;&#1083;&#1100;%202025%20&#1075;.%20(&#1089;%20&#1091;&#1095;&#1077;&#1090;&#1086;&#1084;%20&#1079;&#1072;&#1084;&#1077;&#1095;&#1072;&#1085;&#1080;&#1081;%20&#1057;&#1058;&#1048;&#1054;)\&#1055;&#1088;&#1080;&#1083;&#1086;&#1078;&#1077;&#1085;&#1080;&#1077;%20&#8470;%204%20(&#1054;&#1073;&#1098;&#1077;&#1084;%20&#1080;%20&#1080;&#1089;&#1090;&#1086;&#1095;&#1085;&#1080;&#1082;&#1080;%20&#1080;&#1085;&#1074;&#1077;&#1089;&#1090;&#1080;&#1094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ечень"/>
      <sheetName val="индексы"/>
      <sheetName val="график"/>
    </sheetNames>
    <sheetDataSet>
      <sheetData sheetId="0"/>
      <sheetData sheetId="1"/>
      <sheetData sheetId="2">
        <row r="12">
          <cell r="E12">
            <v>19780.125805384003</v>
          </cell>
          <cell r="F12">
            <v>20531.283257714149</v>
          </cell>
          <cell r="G12">
            <v>21199.358391289505</v>
          </cell>
          <cell r="H12">
            <v>21890.637349674173</v>
          </cell>
          <cell r="I12">
            <v>22605.964488071924</v>
          </cell>
          <cell r="J12">
            <v>23346.220079355353</v>
          </cell>
          <cell r="K12">
            <v>24112.315302225426</v>
          </cell>
          <cell r="L12">
            <v>24905.197049329297</v>
          </cell>
          <cell r="M12">
            <v>25725.84995602896</v>
          </cell>
          <cell r="N12">
            <v>26575.296350538116</v>
          </cell>
          <cell r="O12">
            <v>27454.596926169979</v>
          </cell>
          <cell r="P12">
            <v>28364.854236465169</v>
          </cell>
          <cell r="Q12">
            <v>29307.214113996335</v>
          </cell>
          <cell r="R12">
            <v>30282.866413674084</v>
          </cell>
          <cell r="S12">
            <v>31293.048581408839</v>
          </cell>
          <cell r="T12">
            <v>32339.045749012934</v>
          </cell>
          <cell r="U12">
            <v>33422.193656259493</v>
          </cell>
          <cell r="V12">
            <v>34543.87950104678</v>
          </cell>
          <cell r="X12">
            <v>36908.694591085732</v>
          </cell>
          <cell r="Y12">
            <v>38154.881087621397</v>
          </cell>
          <cell r="Z12">
            <v>39445.726137558493</v>
          </cell>
          <cell r="AA12">
            <v>35927.061537078982</v>
          </cell>
          <cell r="AB12">
            <v>6021.5571810792253</v>
          </cell>
        </row>
        <row r="14">
          <cell r="E14">
            <v>18506.195083544004</v>
          </cell>
          <cell r="F14">
            <v>19210.333827138184</v>
          </cell>
          <cell r="G14">
            <v>19829.568750616916</v>
          </cell>
          <cell r="H14">
            <v>20470.209078702435</v>
          </cell>
          <cell r="I14">
            <v>21133.03108115957</v>
          </cell>
          <cell r="J14">
            <v>21818.842378200145</v>
          </cell>
          <cell r="K14">
            <v>22528.479663879451</v>
          </cell>
          <cell r="L14">
            <v>23262.814147035842</v>
          </cell>
          <cell r="M14">
            <v>24022.748610374685</v>
          </cell>
          <cell r="O14">
            <v>25623.207464271214</v>
          </cell>
          <cell r="P14">
            <v>26465.718087952293</v>
          </cell>
          <cell r="Q14">
            <v>27337.805913509481</v>
          </cell>
          <cell r="R14">
            <v>28240.563059106116</v>
          </cell>
          <cell r="S14">
            <v>29175.125388733886</v>
          </cell>
          <cell r="T14">
            <v>30142.67111701296</v>
          </cell>
          <cell r="U14">
            <v>31144.4264377728</v>
          </cell>
          <cell r="V14">
            <v>32181.664177234175</v>
          </cell>
          <cell r="W14">
            <v>33255.708772642152</v>
          </cell>
          <cell r="X14">
            <v>22093.672485361796</v>
          </cell>
          <cell r="Y14">
            <v>10148.506740691786</v>
          </cell>
          <cell r="Z14">
            <v>10489.345779492502</v>
          </cell>
          <cell r="AA14">
            <v>6071.7263508437572</v>
          </cell>
          <cell r="AB14">
            <v>5603.07200732201</v>
          </cell>
        </row>
        <row r="32">
          <cell r="X32">
            <v>595.00464885169959</v>
          </cell>
        </row>
        <row r="33">
          <cell r="O33">
            <v>11411.90887486553</v>
          </cell>
          <cell r="X33">
            <v>35110.542369799354</v>
          </cell>
        </row>
        <row r="34">
          <cell r="O34">
            <v>13397.3126134535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итьевая вода"/>
      <sheetName val="техническая вода"/>
      <sheetName val="водоотведение"/>
    </sheetNames>
    <sheetDataSet>
      <sheetData sheetId="0">
        <row r="12">
          <cell r="D12">
            <v>17141.308298044001</v>
          </cell>
          <cell r="E12">
            <v>17781.221443538725</v>
          </cell>
          <cell r="F12">
            <v>18355.879835413652</v>
          </cell>
          <cell r="G12">
            <v>18950.251742773926</v>
          </cell>
          <cell r="H12">
            <v>19565.045811014141</v>
          </cell>
          <cell r="I12">
            <v>20200.99897805884</v>
          </cell>
          <cell r="J12">
            <v>20858.875565571205</v>
          </cell>
          <cell r="K12">
            <v>21539.467786598805</v>
          </cell>
          <cell r="L12">
            <v>22243.600470218687</v>
          </cell>
          <cell r="M12">
            <v>22972.128103763986</v>
          </cell>
          <cell r="N12">
            <v>23725.938193234502</v>
          </cell>
          <cell r="O12">
            <v>24505.9525425149</v>
          </cell>
          <cell r="P12">
            <v>25313.128552046037</v>
          </cell>
          <cell r="Q12">
            <v>26148.459837617393</v>
          </cell>
          <cell r="R12">
            <v>27012.978969972497</v>
          </cell>
          <cell r="S12">
            <v>27907.758835942972</v>
          </cell>
          <cell r="T12">
            <v>28833.913321852549</v>
          </cell>
          <cell r="U12">
            <v>29792.598719958074</v>
          </cell>
          <cell r="V12">
            <v>30785.01795872187</v>
          </cell>
          <cell r="W12">
            <v>31812.419957737595</v>
          </cell>
          <cell r="X12">
            <v>32876.101808160893</v>
          </cell>
          <cell r="Y12">
            <v>33977.411679526092</v>
          </cell>
          <cell r="Z12">
            <v>35117.752453861438</v>
          </cell>
          <cell r="AA12">
            <v>5183.0397241595292</v>
          </cell>
          <cell r="AB12">
            <v>37023.675460575985</v>
          </cell>
          <cell r="AC12">
            <v>38207.463642855342</v>
          </cell>
          <cell r="AD12">
            <v>39430.420239567204</v>
          </cell>
          <cell r="AE12">
            <v>40693.870421093881</v>
          </cell>
          <cell r="AF12">
            <v>41999.183459211177</v>
          </cell>
          <cell r="AG12">
            <v>43347.778618929253</v>
          </cell>
          <cell r="AH12">
            <v>44741.121983725599</v>
          </cell>
          <cell r="AI12">
            <v>46180.73171531978</v>
          </cell>
          <cell r="AJ12">
            <v>47668.177749180162</v>
          </cell>
        </row>
      </sheetData>
      <sheetData sheetId="1">
        <row r="12">
          <cell r="D12">
            <v>2638.8175073400007</v>
          </cell>
          <cell r="E12">
            <v>2750.0618141754244</v>
          </cell>
          <cell r="F12">
            <v>2843.4785558758526</v>
          </cell>
          <cell r="G12">
            <v>2940.3856069002468</v>
          </cell>
          <cell r="H12">
            <v>3040.9186770577826</v>
          </cell>
          <cell r="I12">
            <v>3145.2211012965117</v>
          </cell>
          <cell r="J12">
            <v>3253.4397366542207</v>
          </cell>
          <cell r="K12">
            <v>3365.7292627304914</v>
          </cell>
          <cell r="L12">
            <v>3482.2494858102714</v>
          </cell>
          <cell r="M12">
            <v>3603.1682467741316</v>
          </cell>
          <cell r="N12">
            <v>3728.658732935477</v>
          </cell>
          <cell r="O12">
            <v>3858.9016939502703</v>
          </cell>
          <cell r="P12">
            <v>3994.0855619502995</v>
          </cell>
          <cell r="Q12">
            <v>4134.4065760566928</v>
          </cell>
          <cell r="R12">
            <v>4280.0696114363418</v>
          </cell>
          <cell r="S12">
            <v>4431.2869130699637</v>
          </cell>
          <cell r="T12">
            <v>4588.2803344069443</v>
          </cell>
          <cell r="U12">
            <v>4751.2807810887034</v>
          </cell>
          <cell r="V12">
            <v>4920.5290599291766</v>
          </cell>
          <cell r="W12">
            <v>5096.2746333481373</v>
          </cell>
          <cell r="X12">
            <v>5278.7792794605011</v>
          </cell>
          <cell r="Y12">
            <v>5468.3144580324024</v>
          </cell>
          <cell r="Z12">
            <v>809.30908321754646</v>
          </cell>
          <cell r="AA12">
            <v>838.51745691969609</v>
          </cell>
        </row>
      </sheetData>
      <sheetData sheetId="2">
        <row r="12">
          <cell r="D12">
            <v>18506.195083544004</v>
          </cell>
          <cell r="E12">
            <v>19210.333827138184</v>
          </cell>
          <cell r="F12">
            <v>19829.568750616916</v>
          </cell>
          <cell r="G12">
            <v>20470.209078702435</v>
          </cell>
          <cell r="H12">
            <v>21133.03108115957</v>
          </cell>
          <cell r="I12">
            <v>21818.842378200145</v>
          </cell>
          <cell r="J12">
            <v>22528.479663879451</v>
          </cell>
          <cell r="K12">
            <v>23262.814147035842</v>
          </cell>
          <cell r="L12">
            <v>24022.748610374685</v>
          </cell>
          <cell r="M12">
            <v>24809.221488319028</v>
          </cell>
          <cell r="N12">
            <v>25623.207464271214</v>
          </cell>
          <cell r="O12">
            <v>26465.718087952293</v>
          </cell>
          <cell r="P12">
            <v>27337.805913509481</v>
          </cell>
          <cell r="Q12">
            <v>28240.563059106116</v>
          </cell>
          <cell r="R12">
            <v>29175.125388733886</v>
          </cell>
          <cell r="S12">
            <v>30142.67111701296</v>
          </cell>
          <cell r="T12">
            <v>31144.4264377728</v>
          </cell>
          <cell r="U12">
            <v>32181.664177234175</v>
          </cell>
          <cell r="V12">
            <v>33255.708772642152</v>
          </cell>
          <cell r="W12">
            <v>22093.672485361796</v>
          </cell>
          <cell r="X12">
            <v>10148.506740691786</v>
          </cell>
          <cell r="Y12">
            <v>10489.345779492502</v>
          </cell>
          <cell r="Z12">
            <v>6071.7263508437572</v>
          </cell>
          <cell r="AA12">
            <v>5603.07200732201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topLeftCell="D1" zoomScaleNormal="70" zoomScaleSheetLayoutView="100" workbookViewId="0">
      <selection activeCell="H7" sqref="H7"/>
    </sheetView>
  </sheetViews>
  <sheetFormatPr defaultRowHeight="14.5" x14ac:dyDescent="0.35"/>
  <cols>
    <col min="2" max="2" width="51.26953125" customWidth="1"/>
    <col min="3" max="3" width="23.26953125" customWidth="1"/>
    <col min="4" max="4" width="68" customWidth="1"/>
    <col min="5" max="5" width="32.26953125" customWidth="1"/>
    <col min="6" max="7" width="17.1796875" customWidth="1"/>
    <col min="8" max="8" width="18.26953125" customWidth="1"/>
    <col min="9" max="9" width="14.26953125" style="50" customWidth="1"/>
  </cols>
  <sheetData>
    <row r="1" spans="1:9" ht="18" x14ac:dyDescent="0.4">
      <c r="H1" s="20" t="s">
        <v>98</v>
      </c>
    </row>
    <row r="2" spans="1:9" ht="15.5" x14ac:dyDescent="0.35">
      <c r="H2" s="99" t="s">
        <v>96</v>
      </c>
    </row>
    <row r="3" spans="1:9" ht="15.5" x14ac:dyDescent="0.35">
      <c r="H3" s="99" t="s">
        <v>97</v>
      </c>
    </row>
    <row r="4" spans="1:9" ht="15.5" x14ac:dyDescent="0.35">
      <c r="H4" s="99" t="s">
        <v>105</v>
      </c>
    </row>
    <row r="6" spans="1:9" ht="17.5" x14ac:dyDescent="0.35">
      <c r="A6" s="108" t="s">
        <v>23</v>
      </c>
      <c r="B6" s="108"/>
      <c r="C6" s="108"/>
      <c r="D6" s="108"/>
      <c r="E6" s="108"/>
      <c r="F6" s="108"/>
      <c r="G6" s="108"/>
      <c r="H6" s="108"/>
    </row>
    <row r="8" spans="1:9" s="1" customFormat="1" ht="60" x14ac:dyDescent="0.35">
      <c r="A8" s="18" t="s">
        <v>0</v>
      </c>
      <c r="B8" s="19" t="s">
        <v>1</v>
      </c>
      <c r="C8" s="19" t="s">
        <v>6</v>
      </c>
      <c r="D8" s="19" t="s">
        <v>2</v>
      </c>
      <c r="E8" s="19" t="s">
        <v>7</v>
      </c>
      <c r="F8" s="19" t="s">
        <v>3</v>
      </c>
      <c r="G8" s="19" t="s">
        <v>92</v>
      </c>
      <c r="H8" s="19" t="s">
        <v>93</v>
      </c>
      <c r="I8" s="51"/>
    </row>
    <row r="9" spans="1:9" s="3" customFormat="1" ht="15" x14ac:dyDescent="0.35">
      <c r="A9" s="45" t="s">
        <v>70</v>
      </c>
      <c r="B9" s="105" t="s">
        <v>8</v>
      </c>
      <c r="C9" s="105"/>
      <c r="D9" s="105"/>
      <c r="E9" s="105"/>
      <c r="F9" s="105"/>
      <c r="G9" s="105"/>
      <c r="H9" s="105"/>
      <c r="I9" s="52"/>
    </row>
    <row r="10" spans="1:9" ht="108.5" x14ac:dyDescent="0.35">
      <c r="A10" s="89" t="s">
        <v>11</v>
      </c>
      <c r="B10" s="90" t="s">
        <v>10</v>
      </c>
      <c r="C10" s="90" t="s">
        <v>9</v>
      </c>
      <c r="D10" s="92" t="s">
        <v>100</v>
      </c>
      <c r="E10" s="92" t="s">
        <v>84</v>
      </c>
      <c r="F10" s="90" t="s">
        <v>94</v>
      </c>
      <c r="G10" s="93">
        <f>[1]график!E12+[1]график!F12+[1]график!G12+[1]график!H12+[1]график!I12+[1]график!J12+[1]график!K12+[1]график!L12+[1]график!M12+[1]график!N12+[1]график!O12+[1]график!P12+[1]график!Q12+[1]график!R12+[1]график!S12+[1]график!T12+[1]график!U12+[1]график!V12+[1]график!X32</f>
        <v>478274.95185649628</v>
      </c>
      <c r="H10" s="94">
        <f>G10*1.2</f>
        <v>573929.94222779549</v>
      </c>
    </row>
    <row r="11" spans="1:9" ht="15.75" hidden="1" customHeight="1" x14ac:dyDescent="0.35">
      <c r="A11" s="103"/>
      <c r="B11" s="102"/>
      <c r="C11" s="102"/>
      <c r="D11" s="92"/>
      <c r="E11" s="101"/>
      <c r="F11" s="102"/>
      <c r="G11" s="93"/>
      <c r="H11" s="94">
        <f t="shared" ref="H11:H14" si="0">G11*1.2</f>
        <v>0</v>
      </c>
    </row>
    <row r="12" spans="1:9" ht="15.75" hidden="1" customHeight="1" x14ac:dyDescent="0.35">
      <c r="A12" s="103"/>
      <c r="B12" s="102"/>
      <c r="C12" s="102"/>
      <c r="D12" s="92"/>
      <c r="E12" s="101"/>
      <c r="F12" s="102"/>
      <c r="G12" s="93"/>
      <c r="H12" s="94">
        <f t="shared" si="0"/>
        <v>0</v>
      </c>
    </row>
    <row r="13" spans="1:9" ht="15.75" hidden="1" customHeight="1" x14ac:dyDescent="0.35">
      <c r="A13" s="103"/>
      <c r="B13" s="102"/>
      <c r="C13" s="102"/>
      <c r="D13" s="92"/>
      <c r="E13" s="101"/>
      <c r="F13" s="102"/>
      <c r="G13" s="93"/>
      <c r="H13" s="94">
        <f t="shared" si="0"/>
        <v>0</v>
      </c>
    </row>
    <row r="14" spans="1:9" ht="112.5" customHeight="1" x14ac:dyDescent="0.35">
      <c r="A14" s="89" t="s">
        <v>12</v>
      </c>
      <c r="B14" s="90" t="s">
        <v>13</v>
      </c>
      <c r="C14" s="90" t="s">
        <v>14</v>
      </c>
      <c r="D14" s="92" t="s">
        <v>101</v>
      </c>
      <c r="E14" s="92" t="s">
        <v>84</v>
      </c>
      <c r="F14" s="90" t="s">
        <v>102</v>
      </c>
      <c r="G14" s="93">
        <f>[1]график!X33+[1]график!X12+[1]график!Y12+[1]график!Z12+[1]график!AA12+[1]график!AB12</f>
        <v>191568.46290422318</v>
      </c>
      <c r="H14" s="94">
        <f t="shared" si="0"/>
        <v>229882.15548506781</v>
      </c>
    </row>
    <row r="15" spans="1:9" ht="15.5" hidden="1" x14ac:dyDescent="0.35">
      <c r="A15" s="103"/>
      <c r="B15" s="102"/>
      <c r="C15" s="102"/>
      <c r="D15" s="92"/>
      <c r="E15" s="101"/>
      <c r="F15" s="109"/>
      <c r="G15" s="91"/>
      <c r="H15" s="104"/>
    </row>
    <row r="16" spans="1:9" ht="15.5" hidden="1" x14ac:dyDescent="0.35">
      <c r="A16" s="103"/>
      <c r="B16" s="102"/>
      <c r="C16" s="102"/>
      <c r="D16" s="92"/>
      <c r="E16" s="101"/>
      <c r="F16" s="109"/>
      <c r="G16" s="91"/>
      <c r="H16" s="104"/>
    </row>
    <row r="17" spans="1:9" ht="15.5" hidden="1" x14ac:dyDescent="0.35">
      <c r="A17" s="103"/>
      <c r="B17" s="102"/>
      <c r="C17" s="102"/>
      <c r="D17" s="92"/>
      <c r="E17" s="101"/>
      <c r="F17" s="109"/>
      <c r="G17" s="91"/>
      <c r="H17" s="104"/>
    </row>
    <row r="18" spans="1:9" s="3" customFormat="1" ht="15" x14ac:dyDescent="0.35">
      <c r="A18" s="43"/>
      <c r="B18" s="19"/>
      <c r="C18" s="19"/>
      <c r="D18" s="21"/>
      <c r="E18" s="44"/>
      <c r="F18" s="21"/>
      <c r="G18" s="22">
        <f>SUM(G10:G17)</f>
        <v>669843.41476071952</v>
      </c>
      <c r="H18" s="22">
        <f>SUM(H10:H17)</f>
        <v>803812.09771286324</v>
      </c>
      <c r="I18" s="52"/>
    </row>
    <row r="19" spans="1:9" s="3" customFormat="1" ht="15" x14ac:dyDescent="0.35">
      <c r="A19" s="45" t="s">
        <v>4</v>
      </c>
      <c r="B19" s="105" t="s">
        <v>15</v>
      </c>
      <c r="C19" s="105"/>
      <c r="D19" s="105"/>
      <c r="E19" s="105"/>
      <c r="F19" s="105"/>
      <c r="G19" s="105"/>
      <c r="H19" s="105"/>
      <c r="I19" s="52"/>
    </row>
    <row r="20" spans="1:9" ht="93" x14ac:dyDescent="0.35">
      <c r="A20" s="89" t="s">
        <v>18</v>
      </c>
      <c r="B20" s="90" t="s">
        <v>16</v>
      </c>
      <c r="C20" s="90" t="s">
        <v>17</v>
      </c>
      <c r="D20" s="92" t="s">
        <v>103</v>
      </c>
      <c r="E20" s="92" t="s">
        <v>19</v>
      </c>
      <c r="F20" s="90" t="s">
        <v>86</v>
      </c>
      <c r="G20" s="100">
        <f>[1]график!E14+[1]график!F14+[1]график!G14+[1]график!H14+[1]график!I14+[1]график!J14+[1]график!K14+[1]график!L14+[1]график!M14+[1]график!O33</f>
        <v>202194.13149551681</v>
      </c>
      <c r="H20" s="94">
        <f>G20*1.2</f>
        <v>242632.95779462016</v>
      </c>
    </row>
    <row r="21" spans="1:9" ht="77.5" x14ac:dyDescent="0.35">
      <c r="A21" s="89" t="s">
        <v>22</v>
      </c>
      <c r="B21" s="90" t="s">
        <v>20</v>
      </c>
      <c r="C21" s="90" t="s">
        <v>21</v>
      </c>
      <c r="D21" s="92" t="s">
        <v>104</v>
      </c>
      <c r="E21" s="92" t="s">
        <v>19</v>
      </c>
      <c r="F21" s="90" t="s">
        <v>95</v>
      </c>
      <c r="G21" s="100">
        <f>[1]график!O34+[1]график!O14+[1]график!P14+[1]график!Q14+[1]график!R14+[1]график!S14+[1]график!T14+[1]график!U14+[1]график!V14+[1]график!W14+[1]график!X14+[1]график!Y14+[1]график!Z14+[1]график!AA14+[1]график!AB14</f>
        <v>331370.5263954004</v>
      </c>
      <c r="H21" s="94">
        <f>G21*1.2</f>
        <v>397644.63167448045</v>
      </c>
    </row>
    <row r="22" spans="1:9" ht="15.5" hidden="1" x14ac:dyDescent="0.35">
      <c r="A22" s="103"/>
      <c r="B22" s="102"/>
      <c r="C22" s="102"/>
      <c r="D22" s="92"/>
      <c r="E22" s="101"/>
      <c r="F22" s="109"/>
      <c r="G22" s="91"/>
      <c r="H22" s="104"/>
    </row>
    <row r="23" spans="1:9" ht="15.5" hidden="1" x14ac:dyDescent="0.35">
      <c r="A23" s="103"/>
      <c r="B23" s="102"/>
      <c r="C23" s="102"/>
      <c r="D23" s="92"/>
      <c r="E23" s="101"/>
      <c r="F23" s="109"/>
      <c r="G23" s="91"/>
      <c r="H23" s="104"/>
    </row>
    <row r="24" spans="1:9" ht="15.5" hidden="1" x14ac:dyDescent="0.35">
      <c r="A24" s="103"/>
      <c r="B24" s="102"/>
      <c r="C24" s="102"/>
      <c r="D24" s="92"/>
      <c r="E24" s="101"/>
      <c r="F24" s="109"/>
      <c r="G24" s="91"/>
      <c r="H24" s="104"/>
    </row>
    <row r="25" spans="1:9" ht="15.5" hidden="1" x14ac:dyDescent="0.35">
      <c r="A25" s="103"/>
      <c r="B25" s="102"/>
      <c r="C25" s="102"/>
      <c r="D25" s="92"/>
      <c r="E25" s="101"/>
      <c r="F25" s="109"/>
      <c r="G25" s="91"/>
      <c r="H25" s="104"/>
    </row>
    <row r="26" spans="1:9" s="3" customFormat="1" ht="15" x14ac:dyDescent="0.35">
      <c r="A26" s="43"/>
      <c r="B26" s="19"/>
      <c r="C26" s="19"/>
      <c r="D26" s="21"/>
      <c r="E26" s="21"/>
      <c r="F26" s="21"/>
      <c r="G26" s="22">
        <f>SUM(G20:G25)</f>
        <v>533564.65789091727</v>
      </c>
      <c r="H26" s="22">
        <f>SUM(H20:H25)</f>
        <v>640277.58946910058</v>
      </c>
      <c r="I26" s="52"/>
    </row>
    <row r="27" spans="1:9" s="3" customFormat="1" ht="15" x14ac:dyDescent="0.35">
      <c r="A27" s="18"/>
      <c r="B27" s="18"/>
      <c r="C27" s="18"/>
      <c r="D27" s="18"/>
      <c r="E27" s="21" t="s">
        <v>5</v>
      </c>
      <c r="F27" s="21"/>
      <c r="G27" s="22">
        <f>G18+G26</f>
        <v>1203408.0726516368</v>
      </c>
      <c r="H27" s="22">
        <f>H18+H26</f>
        <v>1444089.6871819638</v>
      </c>
      <c r="I27" s="52"/>
    </row>
    <row r="28" spans="1:9" s="3" customFormat="1" x14ac:dyDescent="0.35">
      <c r="A28"/>
      <c r="B28"/>
      <c r="C28"/>
      <c r="D28"/>
      <c r="E28"/>
      <c r="F28"/>
      <c r="G28"/>
      <c r="H28"/>
      <c r="I28" s="52"/>
    </row>
    <row r="29" spans="1:9" s="3" customFormat="1" x14ac:dyDescent="0.35">
      <c r="A29"/>
      <c r="B29"/>
      <c r="C29"/>
      <c r="D29"/>
      <c r="E29"/>
      <c r="F29"/>
      <c r="G29"/>
      <c r="H29"/>
      <c r="I29" s="52"/>
    </row>
    <row r="30" spans="1:9" ht="18" x14ac:dyDescent="0.4">
      <c r="A30" s="106" t="s">
        <v>99</v>
      </c>
      <c r="B30" s="107"/>
      <c r="C30" s="107"/>
      <c r="D30" s="107"/>
      <c r="E30" s="107"/>
      <c r="F30" s="107"/>
      <c r="G30" s="107"/>
      <c r="H30" s="107"/>
    </row>
    <row r="31" spans="1:9" s="6" customFormat="1" ht="14" x14ac:dyDescent="0.3">
      <c r="I31" s="53"/>
    </row>
  </sheetData>
  <mergeCells count="27">
    <mergeCell ref="A6:H6"/>
    <mergeCell ref="A11:A13"/>
    <mergeCell ref="F11:F13"/>
    <mergeCell ref="A22:A23"/>
    <mergeCell ref="F24:F25"/>
    <mergeCell ref="A15:A17"/>
    <mergeCell ref="C24:C25"/>
    <mergeCell ref="B24:B25"/>
    <mergeCell ref="B9:H9"/>
    <mergeCell ref="F22:F23"/>
    <mergeCell ref="H22:H23"/>
    <mergeCell ref="H15:H17"/>
    <mergeCell ref="F15:F17"/>
    <mergeCell ref="E15:E17"/>
    <mergeCell ref="B15:B17"/>
    <mergeCell ref="A24:A25"/>
    <mergeCell ref="E24:E25"/>
    <mergeCell ref="H24:H25"/>
    <mergeCell ref="B19:H19"/>
    <mergeCell ref="A30:H30"/>
    <mergeCell ref="E11:E13"/>
    <mergeCell ref="B11:B13"/>
    <mergeCell ref="B22:B23"/>
    <mergeCell ref="C22:C23"/>
    <mergeCell ref="E22:E23"/>
    <mergeCell ref="C11:C13"/>
    <mergeCell ref="C15:C17"/>
  </mergeCells>
  <pageMargins left="0.70866141732283472" right="0.70866141732283472" top="0.74803149606299213" bottom="0.35433070866141736" header="0.31496062992125984" footer="0.31496062992125984"/>
  <pageSetup paperSize="9" scale="55" orientation="landscape" r:id="rId1"/>
  <rowBreaks count="1" manualBreakCount="1">
    <brk id="3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view="pageBreakPreview" zoomScale="80" zoomScaleNormal="100" zoomScaleSheetLayoutView="80" workbookViewId="0">
      <selection activeCell="E34" sqref="E34"/>
    </sheetView>
  </sheetViews>
  <sheetFormatPr defaultColWidth="9.1796875" defaultRowHeight="14" x14ac:dyDescent="0.3"/>
  <cols>
    <col min="1" max="1" width="32.54296875" style="10" customWidth="1"/>
    <col min="2" max="2" width="12.1796875" style="6" customWidth="1"/>
    <col min="3" max="16" width="8.81640625" style="6" customWidth="1"/>
    <col min="17" max="16384" width="9.1796875" style="6"/>
  </cols>
  <sheetData>
    <row r="1" spans="1:16" x14ac:dyDescent="0.3">
      <c r="P1" s="47" t="s">
        <v>71</v>
      </c>
    </row>
    <row r="4" spans="1:16" x14ac:dyDescent="0.3">
      <c r="A4" s="13" t="s">
        <v>62</v>
      </c>
    </row>
    <row r="6" spans="1:16" x14ac:dyDescent="0.3">
      <c r="A6" s="11" t="s">
        <v>25</v>
      </c>
      <c r="B6" s="12" t="s">
        <v>27</v>
      </c>
      <c r="C6" s="12" t="s">
        <v>29</v>
      </c>
      <c r="D6" s="12" t="s">
        <v>30</v>
      </c>
      <c r="E6" s="12" t="s">
        <v>31</v>
      </c>
      <c r="F6" s="12" t="s">
        <v>32</v>
      </c>
      <c r="G6" s="12" t="s">
        <v>33</v>
      </c>
      <c r="H6" s="12" t="s">
        <v>34</v>
      </c>
      <c r="I6" s="12" t="s">
        <v>35</v>
      </c>
      <c r="J6" s="12" t="s">
        <v>36</v>
      </c>
      <c r="K6" s="12" t="s">
        <v>37</v>
      </c>
      <c r="L6" s="12" t="s">
        <v>38</v>
      </c>
      <c r="M6" s="12" t="s">
        <v>39</v>
      </c>
      <c r="N6" s="12" t="s">
        <v>40</v>
      </c>
      <c r="O6" s="12" t="s">
        <v>41</v>
      </c>
      <c r="P6" s="12" t="s">
        <v>42</v>
      </c>
    </row>
    <row r="7" spans="1:16" ht="28" x14ac:dyDescent="0.3">
      <c r="A7" s="14" t="s">
        <v>24</v>
      </c>
      <c r="B7" s="5" t="s">
        <v>26</v>
      </c>
      <c r="C7" s="67">
        <v>1.0429999999999999</v>
      </c>
      <c r="D7" s="46">
        <v>1.04</v>
      </c>
      <c r="E7" s="46">
        <v>1.04</v>
      </c>
      <c r="F7" s="46">
        <v>1.04</v>
      </c>
      <c r="G7" s="46">
        <v>1.04</v>
      </c>
      <c r="H7" s="46">
        <v>1.04</v>
      </c>
      <c r="I7" s="46">
        <v>1.04</v>
      </c>
      <c r="J7" s="46">
        <v>1.04</v>
      </c>
      <c r="K7" s="46">
        <v>1.04</v>
      </c>
      <c r="L7" s="46">
        <v>1.04</v>
      </c>
      <c r="M7" s="46">
        <v>1.04</v>
      </c>
      <c r="N7" s="46">
        <v>1.04</v>
      </c>
      <c r="O7" s="46">
        <v>1.04</v>
      </c>
      <c r="P7" s="46">
        <v>1.04</v>
      </c>
    </row>
    <row r="8" spans="1:16" ht="28" x14ac:dyDescent="0.3">
      <c r="A8" s="14" t="s">
        <v>24</v>
      </c>
      <c r="B8" s="7" t="s">
        <v>61</v>
      </c>
      <c r="C8" s="68">
        <f t="shared" ref="C8:L8" si="0">C7</f>
        <v>1.0429999999999999</v>
      </c>
      <c r="D8" s="8">
        <f t="shared" si="0"/>
        <v>1.04</v>
      </c>
      <c r="E8" s="8">
        <f t="shared" si="0"/>
        <v>1.04</v>
      </c>
      <c r="F8" s="8">
        <f t="shared" si="0"/>
        <v>1.04</v>
      </c>
      <c r="G8" s="8">
        <f t="shared" si="0"/>
        <v>1.04</v>
      </c>
      <c r="H8" s="8">
        <f t="shared" si="0"/>
        <v>1.04</v>
      </c>
      <c r="I8" s="8">
        <f t="shared" si="0"/>
        <v>1.04</v>
      </c>
      <c r="J8" s="8">
        <f t="shared" si="0"/>
        <v>1.04</v>
      </c>
      <c r="K8" s="8">
        <f t="shared" si="0"/>
        <v>1.04</v>
      </c>
      <c r="L8" s="8">
        <f t="shared" si="0"/>
        <v>1.04</v>
      </c>
      <c r="M8" s="8">
        <f>M7</f>
        <v>1.04</v>
      </c>
      <c r="N8" s="8">
        <f>N7</f>
        <v>1.04</v>
      </c>
      <c r="O8" s="8">
        <f>O7</f>
        <v>1.04</v>
      </c>
      <c r="P8" s="8">
        <f>P7</f>
        <v>1.04</v>
      </c>
    </row>
    <row r="9" spans="1:16" ht="28" x14ac:dyDescent="0.3">
      <c r="A9" s="14" t="s">
        <v>82</v>
      </c>
      <c r="B9" s="7" t="s">
        <v>81</v>
      </c>
      <c r="C9" s="69">
        <f>C8</f>
        <v>1.0429999999999999</v>
      </c>
      <c r="D9" s="9">
        <f t="shared" ref="D9:I9" si="1">C9*D8</f>
        <v>1.0847199999999999</v>
      </c>
      <c r="E9" s="9">
        <f t="shared" si="1"/>
        <v>1.1281087999999999</v>
      </c>
      <c r="F9" s="9">
        <f t="shared" si="1"/>
        <v>1.1732331519999999</v>
      </c>
      <c r="G9" s="9">
        <f t="shared" si="1"/>
        <v>1.22016247808</v>
      </c>
      <c r="H9" s="9">
        <f t="shared" si="1"/>
        <v>1.2689689772032</v>
      </c>
      <c r="I9" s="9">
        <f t="shared" si="1"/>
        <v>1.319727736291328</v>
      </c>
      <c r="J9" s="9">
        <f>I9*J8</f>
        <v>1.3725168457429813</v>
      </c>
      <c r="K9" s="9">
        <f t="shared" ref="K9:P9" si="2">J9*K8</f>
        <v>1.4274175195727006</v>
      </c>
      <c r="L9" s="9">
        <f t="shared" si="2"/>
        <v>1.4845142203556088</v>
      </c>
      <c r="M9" s="9">
        <f t="shared" si="2"/>
        <v>1.5438947891698331</v>
      </c>
      <c r="N9" s="9">
        <f t="shared" si="2"/>
        <v>1.6056505807366266</v>
      </c>
      <c r="O9" s="9">
        <f t="shared" si="2"/>
        <v>1.6698766039660917</v>
      </c>
      <c r="P9" s="9">
        <f t="shared" si="2"/>
        <v>1.7366716681247354</v>
      </c>
    </row>
    <row r="11" spans="1:16" x14ac:dyDescent="0.3">
      <c r="A11" s="11" t="s">
        <v>25</v>
      </c>
      <c r="B11" s="12" t="s">
        <v>27</v>
      </c>
      <c r="C11" s="12" t="s">
        <v>43</v>
      </c>
      <c r="D11" s="12" t="s">
        <v>44</v>
      </c>
      <c r="E11" s="12" t="s">
        <v>45</v>
      </c>
      <c r="F11" s="12" t="s">
        <v>46</v>
      </c>
      <c r="G11" s="12" t="s">
        <v>47</v>
      </c>
      <c r="H11" s="12" t="s">
        <v>48</v>
      </c>
      <c r="I11" s="12" t="s">
        <v>49</v>
      </c>
      <c r="J11" s="12" t="s">
        <v>50</v>
      </c>
      <c r="K11" s="12" t="s">
        <v>51</v>
      </c>
      <c r="L11" s="71" t="s">
        <v>52</v>
      </c>
      <c r="M11" s="72" t="s">
        <v>53</v>
      </c>
      <c r="N11" s="72" t="s">
        <v>54</v>
      </c>
      <c r="O11" s="72" t="s">
        <v>55</v>
      </c>
      <c r="P11" s="72" t="s">
        <v>56</v>
      </c>
    </row>
    <row r="12" spans="1:16" ht="28" x14ac:dyDescent="0.3">
      <c r="A12" s="14" t="s">
        <v>24</v>
      </c>
      <c r="B12" s="5" t="s">
        <v>26</v>
      </c>
      <c r="C12" s="46">
        <v>1.04</v>
      </c>
      <c r="D12" s="46">
        <v>1.04</v>
      </c>
      <c r="E12" s="46">
        <v>1.04</v>
      </c>
      <c r="F12" s="46">
        <v>1.04</v>
      </c>
      <c r="G12" s="46">
        <v>1.04</v>
      </c>
      <c r="H12" s="46">
        <v>1.04</v>
      </c>
      <c r="I12" s="46">
        <v>1.04</v>
      </c>
      <c r="J12" s="46">
        <v>1.04</v>
      </c>
      <c r="K12" s="46">
        <v>1.04</v>
      </c>
      <c r="L12" s="73">
        <v>0.04</v>
      </c>
      <c r="M12" s="74">
        <v>1.04</v>
      </c>
      <c r="N12" s="74">
        <v>1.04</v>
      </c>
      <c r="O12" s="74">
        <v>1.04</v>
      </c>
      <c r="P12" s="74">
        <v>1.04</v>
      </c>
    </row>
    <row r="13" spans="1:16" ht="28" x14ac:dyDescent="0.3">
      <c r="A13" s="14" t="s">
        <v>24</v>
      </c>
      <c r="B13" s="7" t="s">
        <v>61</v>
      </c>
      <c r="C13" s="8">
        <f t="shared" ref="C13:K13" si="3">C12</f>
        <v>1.04</v>
      </c>
      <c r="D13" s="8">
        <f t="shared" si="3"/>
        <v>1.04</v>
      </c>
      <c r="E13" s="8">
        <f t="shared" si="3"/>
        <v>1.04</v>
      </c>
      <c r="F13" s="8">
        <f t="shared" si="3"/>
        <v>1.04</v>
      </c>
      <c r="G13" s="8">
        <f t="shared" si="3"/>
        <v>1.04</v>
      </c>
      <c r="H13" s="8">
        <f t="shared" si="3"/>
        <v>1.04</v>
      </c>
      <c r="I13" s="8">
        <f t="shared" si="3"/>
        <v>1.04</v>
      </c>
      <c r="J13" s="8">
        <f t="shared" si="3"/>
        <v>1.04</v>
      </c>
      <c r="K13" s="8">
        <f t="shared" si="3"/>
        <v>1.04</v>
      </c>
      <c r="L13" s="75">
        <f>L12</f>
        <v>0.04</v>
      </c>
      <c r="M13" s="76">
        <f>M12</f>
        <v>1.04</v>
      </c>
      <c r="N13" s="76">
        <f>N12</f>
        <v>1.04</v>
      </c>
      <c r="O13" s="76">
        <f>O12</f>
        <v>1.04</v>
      </c>
      <c r="P13" s="76">
        <f>P12</f>
        <v>1.04</v>
      </c>
    </row>
    <row r="14" spans="1:16" ht="28" x14ac:dyDescent="0.3">
      <c r="A14" s="14" t="s">
        <v>82</v>
      </c>
      <c r="B14" s="7" t="s">
        <v>81</v>
      </c>
      <c r="C14" s="9">
        <f>P9*C13</f>
        <v>1.806138534849725</v>
      </c>
      <c r="D14" s="9">
        <f>C14*D13</f>
        <v>1.8783840762437141</v>
      </c>
      <c r="E14" s="9">
        <f>D14*E13</f>
        <v>1.9535194392934627</v>
      </c>
      <c r="F14" s="9">
        <f t="shared" ref="F14:P14" si="4">E14*F13</f>
        <v>2.0316602168652014</v>
      </c>
      <c r="G14" s="9">
        <f t="shared" si="4"/>
        <v>2.1129266255398096</v>
      </c>
      <c r="H14" s="9">
        <f t="shared" si="4"/>
        <v>2.1974436905614021</v>
      </c>
      <c r="I14" s="9">
        <f t="shared" si="4"/>
        <v>2.2853414381838584</v>
      </c>
      <c r="J14" s="9">
        <f t="shared" si="4"/>
        <v>2.3767550957112129</v>
      </c>
      <c r="K14" s="9">
        <f t="shared" si="4"/>
        <v>2.4718252995396615</v>
      </c>
      <c r="L14" s="77">
        <f t="shared" si="4"/>
        <v>9.8873011981586462E-2</v>
      </c>
      <c r="M14" s="78">
        <f t="shared" si="4"/>
        <v>0.10282793246084992</v>
      </c>
      <c r="N14" s="78">
        <f t="shared" si="4"/>
        <v>0.10694104975928392</v>
      </c>
      <c r="O14" s="78">
        <f t="shared" si="4"/>
        <v>0.11121869174965529</v>
      </c>
      <c r="P14" s="78">
        <f t="shared" si="4"/>
        <v>0.11566743941964151</v>
      </c>
    </row>
    <row r="16" spans="1:16" hidden="1" x14ac:dyDescent="0.3">
      <c r="A16" s="11" t="s">
        <v>25</v>
      </c>
      <c r="B16" s="12" t="s">
        <v>27</v>
      </c>
      <c r="C16" s="12" t="s">
        <v>57</v>
      </c>
      <c r="D16" s="12" t="s">
        <v>58</v>
      </c>
      <c r="E16" s="12" t="s">
        <v>59</v>
      </c>
      <c r="F16" s="12" t="s">
        <v>60</v>
      </c>
      <c r="G16" s="12" t="s">
        <v>74</v>
      </c>
      <c r="H16" s="12" t="s">
        <v>75</v>
      </c>
      <c r="I16" s="12" t="s">
        <v>76</v>
      </c>
      <c r="J16" s="12" t="s">
        <v>77</v>
      </c>
      <c r="K16" s="12" t="s">
        <v>78</v>
      </c>
      <c r="L16" s="12" t="s">
        <v>79</v>
      </c>
    </row>
    <row r="17" spans="1:16" ht="28" hidden="1" x14ac:dyDescent="0.3">
      <c r="A17" s="14" t="s">
        <v>24</v>
      </c>
      <c r="B17" s="5" t="s">
        <v>26</v>
      </c>
      <c r="C17" s="46">
        <v>1.04</v>
      </c>
      <c r="D17" s="46">
        <v>1.04</v>
      </c>
      <c r="E17" s="46">
        <v>1.04</v>
      </c>
      <c r="F17" s="46">
        <v>1.04</v>
      </c>
      <c r="G17" s="46">
        <v>1.04</v>
      </c>
      <c r="H17" s="46">
        <v>1.04</v>
      </c>
      <c r="I17" s="46">
        <v>1.04</v>
      </c>
      <c r="J17" s="46">
        <v>1.04</v>
      </c>
      <c r="K17" s="46">
        <v>1.04</v>
      </c>
      <c r="L17" s="46">
        <v>1.04</v>
      </c>
    </row>
    <row r="18" spans="1:16" ht="28" hidden="1" x14ac:dyDescent="0.3">
      <c r="A18" s="14" t="s">
        <v>24</v>
      </c>
      <c r="B18" s="7" t="s">
        <v>61</v>
      </c>
      <c r="C18" s="8">
        <f t="shared" ref="C18:F18" si="5">C17</f>
        <v>1.04</v>
      </c>
      <c r="D18" s="8">
        <f t="shared" si="5"/>
        <v>1.04</v>
      </c>
      <c r="E18" s="8">
        <f t="shared" si="5"/>
        <v>1.04</v>
      </c>
      <c r="F18" s="8">
        <f t="shared" si="5"/>
        <v>1.04</v>
      </c>
      <c r="G18" s="8">
        <f t="shared" ref="G18:L18" si="6">G17</f>
        <v>1.04</v>
      </c>
      <c r="H18" s="8">
        <f t="shared" si="6"/>
        <v>1.04</v>
      </c>
      <c r="I18" s="8">
        <f t="shared" si="6"/>
        <v>1.04</v>
      </c>
      <c r="J18" s="8">
        <f t="shared" si="6"/>
        <v>1.04</v>
      </c>
      <c r="K18" s="8">
        <f t="shared" si="6"/>
        <v>1.04</v>
      </c>
      <c r="L18" s="8">
        <f t="shared" si="6"/>
        <v>1.04</v>
      </c>
    </row>
    <row r="19" spans="1:16" ht="28" hidden="1" x14ac:dyDescent="0.3">
      <c r="A19" s="14" t="s">
        <v>82</v>
      </c>
      <c r="B19" s="7" t="s">
        <v>81</v>
      </c>
      <c r="C19" s="9">
        <f>P14*C18</f>
        <v>0.12029413699642717</v>
      </c>
      <c r="D19" s="9">
        <f>C19*D18</f>
        <v>0.12510590247628425</v>
      </c>
      <c r="E19" s="9">
        <f t="shared" ref="E19:L19" si="7">D19*E18</f>
        <v>0.13011013857533563</v>
      </c>
      <c r="F19" s="9">
        <f t="shared" si="7"/>
        <v>0.13531454411834906</v>
      </c>
      <c r="G19" s="9">
        <f t="shared" si="7"/>
        <v>0.14072712588308303</v>
      </c>
      <c r="H19" s="9">
        <f t="shared" si="7"/>
        <v>0.14635621091840637</v>
      </c>
      <c r="I19" s="9">
        <f t="shared" si="7"/>
        <v>0.15221045935514263</v>
      </c>
      <c r="J19" s="9">
        <f t="shared" si="7"/>
        <v>0.15829887772934834</v>
      </c>
      <c r="K19" s="9">
        <f t="shared" si="7"/>
        <v>0.16463083283852228</v>
      </c>
      <c r="L19" s="9">
        <f t="shared" si="7"/>
        <v>0.17121606615206317</v>
      </c>
    </row>
    <row r="22" spans="1:16" ht="30" customHeight="1" x14ac:dyDescent="0.3">
      <c r="A22" s="110" t="s">
        <v>63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</row>
    <row r="25" spans="1:16" s="13" customFormat="1" x14ac:dyDescent="0.3">
      <c r="A25" s="48" t="s">
        <v>72</v>
      </c>
      <c r="C25" s="13" t="s">
        <v>73</v>
      </c>
    </row>
  </sheetData>
  <mergeCells count="1">
    <mergeCell ref="A22:P22"/>
  </mergeCells>
  <pageMargins left="0.70866141732283472" right="0.70866141732283472" top="1.1417322834645669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4"/>
  <sheetViews>
    <sheetView view="pageBreakPreview" topLeftCell="A4" zoomScale="60" zoomScaleNormal="100" workbookViewId="0">
      <selection activeCell="C16" sqref="C16"/>
    </sheetView>
  </sheetViews>
  <sheetFormatPr defaultColWidth="9.1796875" defaultRowHeight="14" outlineLevelCol="1" x14ac:dyDescent="0.3"/>
  <cols>
    <col min="1" max="1" width="2" style="6" customWidth="1"/>
    <col min="2" max="2" width="40.81640625" style="6" customWidth="1"/>
    <col min="3" max="3" width="14.453125" style="6" customWidth="1"/>
    <col min="4" max="4" width="14.81640625" style="6" customWidth="1"/>
    <col min="5" max="27" width="12.54296875" style="6" customWidth="1"/>
    <col min="28" max="28" width="13" style="6" customWidth="1"/>
    <col min="29" max="29" width="10.81640625" style="6" hidden="1" customWidth="1" outlineLevel="1"/>
    <col min="30" max="30" width="11" style="6" hidden="1" customWidth="1" outlineLevel="1"/>
    <col min="31" max="37" width="10.81640625" style="6" hidden="1" customWidth="1" outlineLevel="1"/>
    <col min="38" max="38" width="11" style="6" bestFit="1" customWidth="1" collapsed="1"/>
    <col min="39" max="39" width="21" style="6" customWidth="1"/>
    <col min="40" max="16384" width="9.1796875" style="6"/>
  </cols>
  <sheetData>
    <row r="1" spans="1:37" ht="20" x14ac:dyDescent="0.4">
      <c r="B1" s="70" t="s">
        <v>85</v>
      </c>
    </row>
    <row r="3" spans="1:37" ht="15" customHeight="1" x14ac:dyDescent="0.3">
      <c r="B3" s="16" t="s">
        <v>25</v>
      </c>
      <c r="C3" s="12" t="s">
        <v>27</v>
      </c>
      <c r="D3" s="12"/>
      <c r="E3" s="12" t="s">
        <v>29</v>
      </c>
      <c r="F3" s="12" t="s">
        <v>30</v>
      </c>
      <c r="G3" s="12" t="s">
        <v>31</v>
      </c>
      <c r="H3" s="12" t="s">
        <v>32</v>
      </c>
      <c r="I3" s="12" t="s">
        <v>33</v>
      </c>
      <c r="J3" s="12" t="s">
        <v>34</v>
      </c>
      <c r="K3" s="12" t="s">
        <v>35</v>
      </c>
      <c r="L3" s="12" t="s">
        <v>36</v>
      </c>
      <c r="M3" s="12" t="s">
        <v>37</v>
      </c>
      <c r="N3" s="12" t="s">
        <v>38</v>
      </c>
      <c r="O3" s="12" t="s">
        <v>39</v>
      </c>
      <c r="P3" s="12" t="s">
        <v>40</v>
      </c>
      <c r="Q3" s="12" t="s">
        <v>41</v>
      </c>
      <c r="R3" s="12" t="s">
        <v>42</v>
      </c>
      <c r="S3" s="12" t="s">
        <v>43</v>
      </c>
      <c r="T3" s="12" t="s">
        <v>44</v>
      </c>
      <c r="U3" s="12" t="s">
        <v>45</v>
      </c>
      <c r="V3" s="12" t="s">
        <v>46</v>
      </c>
      <c r="W3" s="12" t="s">
        <v>47</v>
      </c>
      <c r="X3" s="12" t="s">
        <v>48</v>
      </c>
      <c r="Y3" s="12" t="s">
        <v>49</v>
      </c>
      <c r="Z3" s="12" t="s">
        <v>50</v>
      </c>
      <c r="AA3" s="12" t="s">
        <v>51</v>
      </c>
      <c r="AB3" s="12" t="s">
        <v>52</v>
      </c>
      <c r="AC3" s="12" t="s">
        <v>53</v>
      </c>
      <c r="AD3" s="12" t="s">
        <v>54</v>
      </c>
      <c r="AE3" s="12" t="s">
        <v>55</v>
      </c>
      <c r="AF3" s="12" t="s">
        <v>56</v>
      </c>
      <c r="AG3" s="12" t="s">
        <v>57</v>
      </c>
      <c r="AH3" s="12" t="s">
        <v>58</v>
      </c>
      <c r="AI3" s="12" t="s">
        <v>59</v>
      </c>
      <c r="AJ3" s="12" t="s">
        <v>60</v>
      </c>
      <c r="AK3" s="12" t="s">
        <v>74</v>
      </c>
    </row>
    <row r="4" spans="1:37" ht="50.25" customHeight="1" x14ac:dyDescent="0.3">
      <c r="B4" s="14" t="s">
        <v>24</v>
      </c>
      <c r="C4" s="5" t="s">
        <v>26</v>
      </c>
      <c r="D4" s="46"/>
      <c r="E4" s="46">
        <f>индексы!C7</f>
        <v>1.0429999999999999</v>
      </c>
      <c r="F4" s="46">
        <f>индексы!D7</f>
        <v>1.04</v>
      </c>
      <c r="G4" s="46">
        <f>индексы!E7</f>
        <v>1.04</v>
      </c>
      <c r="H4" s="46">
        <f>индексы!F7</f>
        <v>1.04</v>
      </c>
      <c r="I4" s="46">
        <f>индексы!G7</f>
        <v>1.04</v>
      </c>
      <c r="J4" s="46">
        <f>индексы!H7</f>
        <v>1.04</v>
      </c>
      <c r="K4" s="46">
        <f>индексы!I7</f>
        <v>1.04</v>
      </c>
      <c r="L4" s="46">
        <f>индексы!J7</f>
        <v>1.04</v>
      </c>
      <c r="M4" s="46">
        <f>индексы!K7</f>
        <v>1.04</v>
      </c>
      <c r="N4" s="46">
        <f>индексы!L7</f>
        <v>1.04</v>
      </c>
      <c r="O4" s="46">
        <f>индексы!M7</f>
        <v>1.04</v>
      </c>
      <c r="P4" s="46">
        <f>индексы!N7</f>
        <v>1.04</v>
      </c>
      <c r="Q4" s="46">
        <f>индексы!O7</f>
        <v>1.04</v>
      </c>
      <c r="R4" s="46">
        <f>индексы!P7</f>
        <v>1.04</v>
      </c>
      <c r="S4" s="46">
        <f>индексы!C12</f>
        <v>1.04</v>
      </c>
      <c r="T4" s="46">
        <f>индексы!D12</f>
        <v>1.04</v>
      </c>
      <c r="U4" s="46">
        <f>индексы!E12</f>
        <v>1.04</v>
      </c>
      <c r="V4" s="46">
        <f>индексы!F12</f>
        <v>1.04</v>
      </c>
      <c r="W4" s="46">
        <f>индексы!G12</f>
        <v>1.04</v>
      </c>
      <c r="X4" s="46">
        <f>индексы!H12</f>
        <v>1.04</v>
      </c>
      <c r="Y4" s="46">
        <f>индексы!I12</f>
        <v>1.04</v>
      </c>
      <c r="Z4" s="46">
        <f>индексы!J12</f>
        <v>1.04</v>
      </c>
      <c r="AA4" s="46">
        <f>индексы!K12</f>
        <v>1.04</v>
      </c>
      <c r="AB4" s="46">
        <f>индексы!L12</f>
        <v>0.04</v>
      </c>
      <c r="AC4" s="46">
        <f>индексы!M12</f>
        <v>1.04</v>
      </c>
      <c r="AD4" s="46">
        <f>индексы!N12</f>
        <v>1.04</v>
      </c>
      <c r="AE4" s="46">
        <f>индексы!O12</f>
        <v>1.04</v>
      </c>
      <c r="AF4" s="46">
        <f>индексы!P12</f>
        <v>1.04</v>
      </c>
      <c r="AG4" s="46">
        <f>индексы!C17</f>
        <v>1.04</v>
      </c>
      <c r="AH4" s="46">
        <f>индексы!D17</f>
        <v>1.04</v>
      </c>
      <c r="AI4" s="46">
        <f>индексы!E17</f>
        <v>1.04</v>
      </c>
      <c r="AJ4" s="46">
        <f>индексы!F17</f>
        <v>1.04</v>
      </c>
      <c r="AK4" s="46">
        <f>индексы!G17</f>
        <v>1.04</v>
      </c>
    </row>
    <row r="5" spans="1:37" ht="50.25" customHeight="1" x14ac:dyDescent="0.3">
      <c r="B5" s="14" t="s">
        <v>24</v>
      </c>
      <c r="C5" s="7" t="s">
        <v>61</v>
      </c>
      <c r="D5" s="8"/>
      <c r="E5" s="8">
        <f>индексы!C8</f>
        <v>1.0429999999999999</v>
      </c>
      <c r="F5" s="8">
        <f>индексы!D8</f>
        <v>1.04</v>
      </c>
      <c r="G5" s="8">
        <f>индексы!E8</f>
        <v>1.04</v>
      </c>
      <c r="H5" s="8">
        <f>индексы!F8</f>
        <v>1.04</v>
      </c>
      <c r="I5" s="8">
        <f>индексы!G8</f>
        <v>1.04</v>
      </c>
      <c r="J5" s="8">
        <f>индексы!H8</f>
        <v>1.04</v>
      </c>
      <c r="K5" s="8">
        <f>индексы!I8</f>
        <v>1.04</v>
      </c>
      <c r="L5" s="8">
        <f>индексы!J8</f>
        <v>1.04</v>
      </c>
      <c r="M5" s="8">
        <f>индексы!K8</f>
        <v>1.04</v>
      </c>
      <c r="N5" s="8">
        <f>индексы!L8</f>
        <v>1.04</v>
      </c>
      <c r="O5" s="8">
        <f>индексы!M8</f>
        <v>1.04</v>
      </c>
      <c r="P5" s="8">
        <f>индексы!N8</f>
        <v>1.04</v>
      </c>
      <c r="Q5" s="8">
        <f>индексы!O8</f>
        <v>1.04</v>
      </c>
      <c r="R5" s="8">
        <f>индексы!P8</f>
        <v>1.04</v>
      </c>
      <c r="S5" s="8">
        <f>индексы!C13</f>
        <v>1.04</v>
      </c>
      <c r="T5" s="8">
        <f>индексы!D13</f>
        <v>1.04</v>
      </c>
      <c r="U5" s="8">
        <f>индексы!E13</f>
        <v>1.04</v>
      </c>
      <c r="V5" s="8">
        <f>индексы!F13</f>
        <v>1.04</v>
      </c>
      <c r="W5" s="8">
        <f>индексы!G13</f>
        <v>1.04</v>
      </c>
      <c r="X5" s="8">
        <f>индексы!H13</f>
        <v>1.04</v>
      </c>
      <c r="Y5" s="8">
        <f>индексы!I13</f>
        <v>1.04</v>
      </c>
      <c r="Z5" s="8">
        <f>индексы!J13</f>
        <v>1.04</v>
      </c>
      <c r="AA5" s="8">
        <f>индексы!K13</f>
        <v>1.04</v>
      </c>
      <c r="AB5" s="8">
        <f>индексы!L13</f>
        <v>0.04</v>
      </c>
      <c r="AC5" s="8">
        <f>индексы!M13</f>
        <v>1.04</v>
      </c>
      <c r="AD5" s="8">
        <f>индексы!N13</f>
        <v>1.04</v>
      </c>
      <c r="AE5" s="8">
        <f>индексы!O13</f>
        <v>1.04</v>
      </c>
      <c r="AF5" s="8">
        <f>индексы!P13</f>
        <v>1.04</v>
      </c>
      <c r="AG5" s="8">
        <f>индексы!C18</f>
        <v>1.04</v>
      </c>
      <c r="AH5" s="8">
        <f>индексы!D18</f>
        <v>1.04</v>
      </c>
      <c r="AI5" s="8">
        <f>индексы!E18</f>
        <v>1.04</v>
      </c>
      <c r="AJ5" s="8">
        <f>индексы!F18</f>
        <v>1.04</v>
      </c>
      <c r="AK5" s="8">
        <f>индексы!G18</f>
        <v>1.04</v>
      </c>
    </row>
    <row r="6" spans="1:37" ht="28" x14ac:dyDescent="0.3">
      <c r="B6" s="14" t="s">
        <v>80</v>
      </c>
      <c r="C6" s="7" t="s">
        <v>28</v>
      </c>
      <c r="D6" s="9"/>
      <c r="E6" s="9">
        <f>E5</f>
        <v>1.0429999999999999</v>
      </c>
      <c r="F6" s="9">
        <f>E6*F5</f>
        <v>1.0847199999999999</v>
      </c>
      <c r="G6" s="9">
        <f t="shared" ref="G6:R6" si="0">F6*G5</f>
        <v>1.1281087999999999</v>
      </c>
      <c r="H6" s="9">
        <f t="shared" si="0"/>
        <v>1.1732331519999999</v>
      </c>
      <c r="I6" s="9">
        <f t="shared" si="0"/>
        <v>1.22016247808</v>
      </c>
      <c r="J6" s="9">
        <f t="shared" si="0"/>
        <v>1.2689689772032</v>
      </c>
      <c r="K6" s="9">
        <f t="shared" si="0"/>
        <v>1.319727736291328</v>
      </c>
      <c r="L6" s="9">
        <f t="shared" si="0"/>
        <v>1.3725168457429813</v>
      </c>
      <c r="M6" s="9">
        <f t="shared" si="0"/>
        <v>1.4274175195727006</v>
      </c>
      <c r="N6" s="9">
        <f t="shared" si="0"/>
        <v>1.4845142203556088</v>
      </c>
      <c r="O6" s="9">
        <f t="shared" si="0"/>
        <v>1.5438947891698331</v>
      </c>
      <c r="P6" s="9">
        <f t="shared" si="0"/>
        <v>1.6056505807366266</v>
      </c>
      <c r="Q6" s="9">
        <f t="shared" si="0"/>
        <v>1.6698766039660917</v>
      </c>
      <c r="R6" s="9">
        <f t="shared" si="0"/>
        <v>1.7366716681247354</v>
      </c>
      <c r="S6" s="9">
        <f t="shared" ref="S6" si="1">R6*S5</f>
        <v>1.806138534849725</v>
      </c>
      <c r="T6" s="9">
        <f t="shared" ref="T6" si="2">S6*T5</f>
        <v>1.8783840762437141</v>
      </c>
      <c r="U6" s="9">
        <f t="shared" ref="U6" si="3">T6*U5</f>
        <v>1.9535194392934627</v>
      </c>
      <c r="V6" s="9">
        <f t="shared" ref="V6" si="4">U6*V5</f>
        <v>2.0316602168652014</v>
      </c>
      <c r="W6" s="9">
        <f t="shared" ref="W6" si="5">V6*W5</f>
        <v>2.1129266255398096</v>
      </c>
      <c r="X6" s="9">
        <f t="shared" ref="X6" si="6">W6*X5</f>
        <v>2.1974436905614021</v>
      </c>
      <c r="Y6" s="9">
        <f t="shared" ref="Y6" si="7">X6*Y5</f>
        <v>2.2853414381838584</v>
      </c>
      <c r="Z6" s="9">
        <f t="shared" ref="Z6" si="8">Y6*Z5</f>
        <v>2.3767550957112129</v>
      </c>
      <c r="AA6" s="9">
        <f t="shared" ref="AA6" si="9">Z6*AA5</f>
        <v>2.4718252995396615</v>
      </c>
      <c r="AB6" s="9">
        <f t="shared" ref="AB6" si="10">AA6*AB5</f>
        <v>9.8873011981586462E-2</v>
      </c>
      <c r="AC6" s="9">
        <f t="shared" ref="AC6" si="11">AB6*AC5</f>
        <v>0.10282793246084992</v>
      </c>
      <c r="AD6" s="9">
        <f t="shared" ref="AD6" si="12">AC6*AD5</f>
        <v>0.10694104975928392</v>
      </c>
      <c r="AE6" s="9">
        <f t="shared" ref="AE6" si="13">AD6*AE5</f>
        <v>0.11121869174965529</v>
      </c>
      <c r="AF6" s="9">
        <f t="shared" ref="AF6" si="14">AE6*AF5</f>
        <v>0.11566743941964151</v>
      </c>
      <c r="AG6" s="9">
        <f t="shared" ref="AG6" si="15">AF6*AG5</f>
        <v>0.12029413699642717</v>
      </c>
      <c r="AH6" s="9">
        <f t="shared" ref="AH6" si="16">AG6*AH5</f>
        <v>0.12510590247628425</v>
      </c>
      <c r="AI6" s="9">
        <f t="shared" ref="AI6" si="17">AH6*AI5</f>
        <v>0.13011013857533563</v>
      </c>
      <c r="AJ6" s="9">
        <f t="shared" ref="AJ6" si="18">AI6*AJ5</f>
        <v>0.13531454411834906</v>
      </c>
      <c r="AK6" s="9">
        <f t="shared" ref="AK6" si="19">AJ6*AK5</f>
        <v>0.14072712588308303</v>
      </c>
    </row>
    <row r="9" spans="1:37" ht="68.25" customHeight="1" x14ac:dyDescent="0.3">
      <c r="B9" s="87" t="s">
        <v>88</v>
      </c>
      <c r="C9" s="79" t="s">
        <v>68</v>
      </c>
      <c r="D9" s="79" t="s">
        <v>64</v>
      </c>
      <c r="E9" s="88">
        <v>2026</v>
      </c>
      <c r="F9" s="88">
        <f t="shared" ref="F9" si="20">E9+1</f>
        <v>2027</v>
      </c>
      <c r="G9" s="88">
        <f t="shared" ref="G9" si="21">F9+1</f>
        <v>2028</v>
      </c>
      <c r="H9" s="88">
        <f t="shared" ref="H9" si="22">G9+1</f>
        <v>2029</v>
      </c>
      <c r="I9" s="88">
        <f t="shared" ref="I9" si="23">H9+1</f>
        <v>2030</v>
      </c>
      <c r="J9" s="88">
        <f t="shared" ref="J9" si="24">I9+1</f>
        <v>2031</v>
      </c>
      <c r="K9" s="88">
        <f t="shared" ref="K9" si="25">J9+1</f>
        <v>2032</v>
      </c>
      <c r="L9" s="88">
        <f t="shared" ref="L9" si="26">K9+1</f>
        <v>2033</v>
      </c>
      <c r="M9" s="88">
        <f t="shared" ref="M9" si="27">L9+1</f>
        <v>2034</v>
      </c>
      <c r="N9" s="88">
        <f t="shared" ref="N9" si="28">M9+1</f>
        <v>2035</v>
      </c>
      <c r="O9" s="88">
        <f t="shared" ref="O9" si="29">N9+1</f>
        <v>2036</v>
      </c>
      <c r="P9" s="88">
        <f t="shared" ref="P9" si="30">O9+1</f>
        <v>2037</v>
      </c>
      <c r="Q9" s="88">
        <f t="shared" ref="Q9" si="31">P9+1</f>
        <v>2038</v>
      </c>
      <c r="R9" s="88">
        <f t="shared" ref="R9" si="32">Q9+1</f>
        <v>2039</v>
      </c>
      <c r="S9" s="88">
        <f t="shared" ref="S9" si="33">R9+1</f>
        <v>2040</v>
      </c>
      <c r="T9" s="88">
        <f t="shared" ref="T9" si="34">S9+1</f>
        <v>2041</v>
      </c>
      <c r="U9" s="88">
        <f t="shared" ref="U9" si="35">T9+1</f>
        <v>2042</v>
      </c>
      <c r="V9" s="88">
        <f t="shared" ref="V9" si="36">U9+1</f>
        <v>2043</v>
      </c>
      <c r="W9" s="88">
        <f t="shared" ref="W9" si="37">V9+1</f>
        <v>2044</v>
      </c>
      <c r="X9" s="88">
        <f t="shared" ref="X9" si="38">W9+1</f>
        <v>2045</v>
      </c>
      <c r="Y9" s="88">
        <f t="shared" ref="Y9" si="39">X9+1</f>
        <v>2046</v>
      </c>
      <c r="Z9" s="88">
        <f t="shared" ref="Z9" si="40">Y9+1</f>
        <v>2047</v>
      </c>
      <c r="AA9" s="88">
        <f t="shared" ref="AA9" si="41">Z9+1</f>
        <v>2048</v>
      </c>
      <c r="AB9" s="88">
        <f t="shared" ref="AB9" si="42">AA9+1</f>
        <v>2049</v>
      </c>
      <c r="AC9" s="25">
        <f t="shared" ref="AC9" si="43">AB9+1</f>
        <v>2050</v>
      </c>
      <c r="AD9" s="25">
        <f t="shared" ref="AD9" si="44">AC9+1</f>
        <v>2051</v>
      </c>
      <c r="AE9" s="25">
        <f t="shared" ref="AE9" si="45">AD9+1</f>
        <v>2052</v>
      </c>
      <c r="AF9" s="25">
        <f t="shared" ref="AF9" si="46">AE9+1</f>
        <v>2053</v>
      </c>
      <c r="AG9" s="25">
        <f t="shared" ref="AG9" si="47">AF9+1</f>
        <v>2054</v>
      </c>
      <c r="AH9" s="25">
        <f t="shared" ref="AH9" si="48">AG9+1</f>
        <v>2055</v>
      </c>
      <c r="AI9" s="25">
        <f t="shared" ref="AI9" si="49">AH9+1</f>
        <v>2056</v>
      </c>
      <c r="AJ9" s="25">
        <f t="shared" ref="AJ9" si="50">AI9+1</f>
        <v>2057</v>
      </c>
      <c r="AK9" s="25">
        <f t="shared" ref="AK9" si="51">AJ9+1</f>
        <v>2058</v>
      </c>
    </row>
    <row r="10" spans="1:37" s="95" customFormat="1" ht="35.25" customHeight="1" x14ac:dyDescent="0.35">
      <c r="B10" s="84" t="s">
        <v>65</v>
      </c>
      <c r="C10" s="96">
        <f>D10*1.2</f>
        <v>699121.50070836267</v>
      </c>
      <c r="D10" s="96">
        <f>SUM(E10:AB10)</f>
        <v>582601.25059030228</v>
      </c>
      <c r="E10" s="86">
        <f>'[2]питьевая вода'!D12</f>
        <v>17141.308298044001</v>
      </c>
      <c r="F10" s="86">
        <f>'[2]питьевая вода'!E12</f>
        <v>17781.221443538725</v>
      </c>
      <c r="G10" s="86">
        <f>'[2]питьевая вода'!F12</f>
        <v>18355.879835413652</v>
      </c>
      <c r="H10" s="86">
        <f>'[2]питьевая вода'!G12</f>
        <v>18950.251742773926</v>
      </c>
      <c r="I10" s="86">
        <f>'[2]питьевая вода'!H12</f>
        <v>19565.045811014141</v>
      </c>
      <c r="J10" s="86">
        <f>'[2]питьевая вода'!I12</f>
        <v>20200.99897805884</v>
      </c>
      <c r="K10" s="86">
        <f>'[2]питьевая вода'!J12</f>
        <v>20858.875565571205</v>
      </c>
      <c r="L10" s="86">
        <f>'[2]питьевая вода'!K12</f>
        <v>21539.467786598805</v>
      </c>
      <c r="M10" s="86">
        <f>'[2]питьевая вода'!L12</f>
        <v>22243.600470218687</v>
      </c>
      <c r="N10" s="86">
        <f>'[2]питьевая вода'!M12</f>
        <v>22972.128103763986</v>
      </c>
      <c r="O10" s="86">
        <f>'[2]питьевая вода'!N12</f>
        <v>23725.938193234502</v>
      </c>
      <c r="P10" s="86">
        <f>'[2]питьевая вода'!O12</f>
        <v>24505.9525425149</v>
      </c>
      <c r="Q10" s="86">
        <f>'[2]питьевая вода'!P12</f>
        <v>25313.128552046037</v>
      </c>
      <c r="R10" s="86">
        <f>'[2]питьевая вода'!Q12</f>
        <v>26148.459837617393</v>
      </c>
      <c r="S10" s="86">
        <f>'[2]питьевая вода'!R12</f>
        <v>27012.978969972497</v>
      </c>
      <c r="T10" s="86">
        <f>'[2]питьевая вода'!S12</f>
        <v>27907.758835942972</v>
      </c>
      <c r="U10" s="86">
        <f>'[2]питьевая вода'!T12</f>
        <v>28833.913321852549</v>
      </c>
      <c r="V10" s="86">
        <f>'[2]питьевая вода'!U12</f>
        <v>29792.598719958074</v>
      </c>
      <c r="W10" s="86">
        <f>'[2]питьевая вода'!V12</f>
        <v>30785.01795872187</v>
      </c>
      <c r="X10" s="86">
        <f>'[2]питьевая вода'!W12</f>
        <v>31812.419957737595</v>
      </c>
      <c r="Y10" s="86">
        <f>'[2]питьевая вода'!X12</f>
        <v>32876.101808160893</v>
      </c>
      <c r="Z10" s="86">
        <f>'[2]питьевая вода'!Y12</f>
        <v>33977.411679526092</v>
      </c>
      <c r="AA10" s="86">
        <f>'[2]питьевая вода'!Z12</f>
        <v>35117.752453861438</v>
      </c>
      <c r="AB10" s="86">
        <f>'[2]питьевая вода'!AA12</f>
        <v>5183.0397241595292</v>
      </c>
      <c r="AC10" s="86">
        <f>'[2]питьевая вода'!AB12</f>
        <v>37023.675460575985</v>
      </c>
      <c r="AD10" s="86">
        <f>'[2]питьевая вода'!AC12</f>
        <v>38207.463642855342</v>
      </c>
      <c r="AE10" s="86">
        <f>'[2]питьевая вода'!AD12</f>
        <v>39430.420239567204</v>
      </c>
      <c r="AF10" s="86">
        <f>'[2]питьевая вода'!AE12</f>
        <v>40693.870421093881</v>
      </c>
      <c r="AG10" s="86">
        <f>'[2]питьевая вода'!AF12</f>
        <v>41999.183459211177</v>
      </c>
      <c r="AH10" s="86">
        <f>'[2]питьевая вода'!AG12</f>
        <v>43347.778618929253</v>
      </c>
      <c r="AI10" s="86">
        <f>'[2]питьевая вода'!AH12</f>
        <v>44741.121983725599</v>
      </c>
      <c r="AJ10" s="86">
        <f>'[2]питьевая вода'!AI12</f>
        <v>46180.73171531978</v>
      </c>
      <c r="AK10" s="86">
        <f>'[2]питьевая вода'!AJ12</f>
        <v>47668.177749180162</v>
      </c>
    </row>
    <row r="11" spans="1:37" s="95" customFormat="1" ht="18" x14ac:dyDescent="0.35">
      <c r="B11" s="84" t="s">
        <v>66</v>
      </c>
      <c r="C11" s="96">
        <f>D11*1.2</f>
        <v>104690.59700450051</v>
      </c>
      <c r="D11" s="96">
        <f>SUM(E11:AB11)</f>
        <v>87242.164170417091</v>
      </c>
      <c r="E11" s="86">
        <f>'[2]техническая вода'!D12</f>
        <v>2638.8175073400007</v>
      </c>
      <c r="F11" s="86">
        <f>'[2]техническая вода'!E12</f>
        <v>2750.0618141754244</v>
      </c>
      <c r="G11" s="86">
        <f>'[2]техническая вода'!F12</f>
        <v>2843.4785558758526</v>
      </c>
      <c r="H11" s="86">
        <f>'[2]техническая вода'!G12</f>
        <v>2940.3856069002468</v>
      </c>
      <c r="I11" s="86">
        <f>'[2]техническая вода'!H12</f>
        <v>3040.9186770577826</v>
      </c>
      <c r="J11" s="86">
        <f>'[2]техническая вода'!I12</f>
        <v>3145.2211012965117</v>
      </c>
      <c r="K11" s="86">
        <f>'[2]техническая вода'!J12</f>
        <v>3253.4397366542207</v>
      </c>
      <c r="L11" s="86">
        <f>'[2]техническая вода'!K12</f>
        <v>3365.7292627304914</v>
      </c>
      <c r="M11" s="86">
        <f>'[2]техническая вода'!L12</f>
        <v>3482.2494858102714</v>
      </c>
      <c r="N11" s="86">
        <f>'[2]техническая вода'!M12</f>
        <v>3603.1682467741316</v>
      </c>
      <c r="O11" s="86">
        <f>'[2]техническая вода'!N12</f>
        <v>3728.658732935477</v>
      </c>
      <c r="P11" s="86">
        <f>'[2]техническая вода'!O12</f>
        <v>3858.9016939502703</v>
      </c>
      <c r="Q11" s="86">
        <f>'[2]техническая вода'!P12</f>
        <v>3994.0855619502995</v>
      </c>
      <c r="R11" s="86">
        <f>'[2]техническая вода'!Q12</f>
        <v>4134.4065760566928</v>
      </c>
      <c r="S11" s="86">
        <f>'[2]техническая вода'!R12</f>
        <v>4280.0696114363418</v>
      </c>
      <c r="T11" s="86">
        <f>'[2]техническая вода'!S12</f>
        <v>4431.2869130699637</v>
      </c>
      <c r="U11" s="86">
        <f>'[2]техническая вода'!T12</f>
        <v>4588.2803344069443</v>
      </c>
      <c r="V11" s="86">
        <f>'[2]техническая вода'!U12</f>
        <v>4751.2807810887034</v>
      </c>
      <c r="W11" s="86">
        <f>'[2]техническая вода'!V12</f>
        <v>4920.5290599291766</v>
      </c>
      <c r="X11" s="86">
        <f>'[2]техническая вода'!W12</f>
        <v>5096.2746333481373</v>
      </c>
      <c r="Y11" s="86">
        <f>'[2]техническая вода'!X12</f>
        <v>5278.7792794605011</v>
      </c>
      <c r="Z11" s="86">
        <f>'[2]техническая вода'!Y12</f>
        <v>5468.3144580324024</v>
      </c>
      <c r="AA11" s="86">
        <f>'[2]техническая вода'!Z12</f>
        <v>809.30908321754646</v>
      </c>
      <c r="AB11" s="86">
        <f>'[2]техническая вода'!AA12</f>
        <v>838.51745691969609</v>
      </c>
      <c r="AC11" s="86" t="e">
        <f>#REF!</f>
        <v>#REF!</v>
      </c>
      <c r="AD11" s="86" t="e">
        <f>#REF!</f>
        <v>#REF!</v>
      </c>
      <c r="AE11" s="86" t="e">
        <f>#REF!</f>
        <v>#REF!</v>
      </c>
      <c r="AF11" s="86" t="e">
        <f>#REF!</f>
        <v>#REF!</v>
      </c>
      <c r="AG11" s="86" t="e">
        <f>#REF!</f>
        <v>#REF!</v>
      </c>
      <c r="AH11" s="86" t="e">
        <f>#REF!</f>
        <v>#REF!</v>
      </c>
      <c r="AI11" s="86" t="e">
        <f>#REF!</f>
        <v>#REF!</v>
      </c>
      <c r="AJ11" s="86" t="e">
        <f>#REF!</f>
        <v>#REF!</v>
      </c>
      <c r="AK11" s="86" t="e">
        <f>#REF!</f>
        <v>#REF!</v>
      </c>
    </row>
    <row r="12" spans="1:37" ht="17.5" x14ac:dyDescent="0.35">
      <c r="B12" s="36" t="s">
        <v>67</v>
      </c>
      <c r="C12" s="80">
        <f>SUM(C10:C11)</f>
        <v>803812.09771286324</v>
      </c>
      <c r="D12" s="80">
        <f>SUM(D10:D11)</f>
        <v>669843.4147607194</v>
      </c>
      <c r="E12" s="26">
        <f t="shared" ref="E12:AK12" si="52">E10+E11</f>
        <v>19780.125805384003</v>
      </c>
      <c r="F12" s="26">
        <f>F10+F11</f>
        <v>20531.283257714149</v>
      </c>
      <c r="G12" s="26">
        <f t="shared" si="52"/>
        <v>21199.358391289505</v>
      </c>
      <c r="H12" s="26">
        <f t="shared" si="52"/>
        <v>21890.637349674173</v>
      </c>
      <c r="I12" s="26">
        <f t="shared" si="52"/>
        <v>22605.964488071924</v>
      </c>
      <c r="J12" s="26">
        <f t="shared" si="52"/>
        <v>23346.220079355353</v>
      </c>
      <c r="K12" s="26">
        <f t="shared" si="52"/>
        <v>24112.315302225426</v>
      </c>
      <c r="L12" s="26">
        <f t="shared" si="52"/>
        <v>24905.197049329297</v>
      </c>
      <c r="M12" s="26">
        <f t="shared" si="52"/>
        <v>25725.84995602896</v>
      </c>
      <c r="N12" s="26">
        <f t="shared" si="52"/>
        <v>26575.296350538116</v>
      </c>
      <c r="O12" s="26">
        <f t="shared" si="52"/>
        <v>27454.596926169979</v>
      </c>
      <c r="P12" s="26">
        <f t="shared" si="52"/>
        <v>28364.854236465169</v>
      </c>
      <c r="Q12" s="26">
        <f t="shared" si="52"/>
        <v>29307.214113996335</v>
      </c>
      <c r="R12" s="26">
        <f t="shared" si="52"/>
        <v>30282.866413674084</v>
      </c>
      <c r="S12" s="26">
        <f t="shared" si="52"/>
        <v>31293.048581408839</v>
      </c>
      <c r="T12" s="26">
        <f t="shared" si="52"/>
        <v>32339.045749012934</v>
      </c>
      <c r="U12" s="26">
        <f t="shared" si="52"/>
        <v>33422.193656259493</v>
      </c>
      <c r="V12" s="26">
        <f t="shared" si="52"/>
        <v>34543.87950104678</v>
      </c>
      <c r="W12" s="26">
        <f t="shared" si="52"/>
        <v>35705.54701865105</v>
      </c>
      <c r="X12" s="26">
        <f t="shared" si="52"/>
        <v>36908.694591085732</v>
      </c>
      <c r="Y12" s="26">
        <f t="shared" si="52"/>
        <v>38154.881087621397</v>
      </c>
      <c r="Z12" s="26">
        <f t="shared" si="52"/>
        <v>39445.726137558493</v>
      </c>
      <c r="AA12" s="26">
        <f t="shared" si="52"/>
        <v>35927.061537078982</v>
      </c>
      <c r="AB12" s="26">
        <f t="shared" si="52"/>
        <v>6021.5571810792253</v>
      </c>
      <c r="AC12" s="26" t="e">
        <f t="shared" si="52"/>
        <v>#REF!</v>
      </c>
      <c r="AD12" s="26" t="e">
        <f t="shared" si="52"/>
        <v>#REF!</v>
      </c>
      <c r="AE12" s="26" t="e">
        <f t="shared" si="52"/>
        <v>#REF!</v>
      </c>
      <c r="AF12" s="26" t="e">
        <f t="shared" si="52"/>
        <v>#REF!</v>
      </c>
      <c r="AG12" s="26" t="e">
        <f t="shared" si="52"/>
        <v>#REF!</v>
      </c>
      <c r="AH12" s="26" t="e">
        <f t="shared" si="52"/>
        <v>#REF!</v>
      </c>
      <c r="AI12" s="26" t="e">
        <f t="shared" si="52"/>
        <v>#REF!</v>
      </c>
      <c r="AJ12" s="26" t="e">
        <f t="shared" si="52"/>
        <v>#REF!</v>
      </c>
      <c r="AK12" s="26" t="e">
        <f t="shared" si="52"/>
        <v>#REF!</v>
      </c>
    </row>
    <row r="13" spans="1:37" s="29" customFormat="1" ht="35.25" customHeight="1" x14ac:dyDescent="0.35">
      <c r="A13" s="6"/>
      <c r="B13" s="37" t="s">
        <v>89</v>
      </c>
      <c r="C13" s="81"/>
      <c r="D13" s="27"/>
      <c r="E13" s="28">
        <f>E12</f>
        <v>19780.125805384003</v>
      </c>
      <c r="F13" s="28">
        <f>F12/E6</f>
        <v>19684.835338172725</v>
      </c>
      <c r="G13" s="28">
        <f t="shared" ref="G13:AA13" si="53">G12/F6</f>
        <v>19543.622678008618</v>
      </c>
      <c r="H13" s="28">
        <f t="shared" si="53"/>
        <v>19404.721733997798</v>
      </c>
      <c r="I13" s="28">
        <f t="shared" si="53"/>
        <v>19268.092151620283</v>
      </c>
      <c r="J13" s="28">
        <f t="shared" si="53"/>
        <v>19133.697764655124</v>
      </c>
      <c r="K13" s="28">
        <f t="shared" si="53"/>
        <v>19001.501010189251</v>
      </c>
      <c r="L13" s="28">
        <f t="shared" si="53"/>
        <v>18871.465958059936</v>
      </c>
      <c r="M13" s="28">
        <f t="shared" si="53"/>
        <v>18743.558620661479</v>
      </c>
      <c r="N13" s="28">
        <f t="shared" si="53"/>
        <v>18617.745674365458</v>
      </c>
      <c r="O13" s="28">
        <f t="shared" si="53"/>
        <v>18493.993893566982</v>
      </c>
      <c r="P13" s="28">
        <f t="shared" si="53"/>
        <v>18372.271501555635</v>
      </c>
      <c r="Q13" s="28">
        <f t="shared" si="53"/>
        <v>18252.547886571327</v>
      </c>
      <c r="R13" s="28">
        <f t="shared" si="53"/>
        <v>18134.792919279083</v>
      </c>
      <c r="S13" s="28">
        <f t="shared" si="53"/>
        <v>18018.978000141611</v>
      </c>
      <c r="T13" s="28">
        <f t="shared" si="53"/>
        <v>17905.074901523883</v>
      </c>
      <c r="U13" s="28">
        <f t="shared" si="53"/>
        <v>17793.056318436909</v>
      </c>
      <c r="V13" s="28">
        <f t="shared" si="53"/>
        <v>17682.895192248718</v>
      </c>
      <c r="W13" s="28">
        <f t="shared" si="53"/>
        <v>17574.566220400662</v>
      </c>
      <c r="X13" s="28">
        <f t="shared" si="53"/>
        <v>17468.043681666568</v>
      </c>
      <c r="Y13" s="28">
        <f t="shared" si="53"/>
        <v>17363.303210683684</v>
      </c>
      <c r="Z13" s="28">
        <f t="shared" si="53"/>
        <v>17260.320702409212</v>
      </c>
      <c r="AA13" s="28">
        <f t="shared" si="53"/>
        <v>15116.013257700948</v>
      </c>
      <c r="AB13" s="28">
        <f t="shared" ref="AB13:AK13" si="54">AB12/Z6</f>
        <v>2533.520257070219</v>
      </c>
      <c r="AC13" s="28" t="e">
        <f t="shared" si="54"/>
        <v>#REF!</v>
      </c>
      <c r="AD13" s="28" t="e">
        <f t="shared" si="54"/>
        <v>#REF!</v>
      </c>
      <c r="AE13" s="28" t="e">
        <f t="shared" si="54"/>
        <v>#REF!</v>
      </c>
      <c r="AF13" s="28" t="e">
        <f t="shared" si="54"/>
        <v>#REF!</v>
      </c>
      <c r="AG13" s="28" t="e">
        <f t="shared" si="54"/>
        <v>#REF!</v>
      </c>
      <c r="AH13" s="28" t="e">
        <f t="shared" si="54"/>
        <v>#REF!</v>
      </c>
      <c r="AI13" s="28" t="e">
        <f t="shared" si="54"/>
        <v>#REF!</v>
      </c>
      <c r="AJ13" s="28" t="e">
        <f t="shared" si="54"/>
        <v>#REF!</v>
      </c>
      <c r="AK13" s="28" t="e">
        <f t="shared" si="54"/>
        <v>#REF!</v>
      </c>
    </row>
    <row r="14" spans="1:37" s="13" customFormat="1" ht="45" customHeight="1" x14ac:dyDescent="0.4">
      <c r="B14" s="84" t="s">
        <v>83</v>
      </c>
      <c r="C14" s="85">
        <f>D14*1.2</f>
        <v>640277.58946910058</v>
      </c>
      <c r="D14" s="85">
        <f>SUM(E14:AB14)</f>
        <v>533564.65789091715</v>
      </c>
      <c r="E14" s="86">
        <f>[2]водоотведение!D12</f>
        <v>18506.195083544004</v>
      </c>
      <c r="F14" s="86">
        <f>[2]водоотведение!E12</f>
        <v>19210.333827138184</v>
      </c>
      <c r="G14" s="86">
        <f>[2]водоотведение!F12</f>
        <v>19829.568750616916</v>
      </c>
      <c r="H14" s="86">
        <f>[2]водоотведение!G12</f>
        <v>20470.209078702435</v>
      </c>
      <c r="I14" s="86">
        <f>[2]водоотведение!H12</f>
        <v>21133.03108115957</v>
      </c>
      <c r="J14" s="86">
        <f>[2]водоотведение!I12</f>
        <v>21818.842378200145</v>
      </c>
      <c r="K14" s="86">
        <f>[2]водоотведение!J12</f>
        <v>22528.479663879451</v>
      </c>
      <c r="L14" s="86">
        <f>[2]водоотведение!K12</f>
        <v>23262.814147035842</v>
      </c>
      <c r="M14" s="86">
        <f>[2]водоотведение!L12</f>
        <v>24022.748610374685</v>
      </c>
      <c r="N14" s="86">
        <f>[2]водоотведение!M12</f>
        <v>24809.221488319028</v>
      </c>
      <c r="O14" s="86">
        <f>[2]водоотведение!N12</f>
        <v>25623.207464271214</v>
      </c>
      <c r="P14" s="86">
        <f>[2]водоотведение!O12</f>
        <v>26465.718087952293</v>
      </c>
      <c r="Q14" s="86">
        <f>[2]водоотведение!P12</f>
        <v>27337.805913509481</v>
      </c>
      <c r="R14" s="86">
        <f>[2]водоотведение!Q12</f>
        <v>28240.563059106116</v>
      </c>
      <c r="S14" s="86">
        <f>[2]водоотведение!R12</f>
        <v>29175.125388733886</v>
      </c>
      <c r="T14" s="86">
        <f>[2]водоотведение!S12</f>
        <v>30142.67111701296</v>
      </c>
      <c r="U14" s="86">
        <f>[2]водоотведение!T12</f>
        <v>31144.4264377728</v>
      </c>
      <c r="V14" s="86">
        <f>[2]водоотведение!U12</f>
        <v>32181.664177234175</v>
      </c>
      <c r="W14" s="86">
        <f>[2]водоотведение!V12</f>
        <v>33255.708772642152</v>
      </c>
      <c r="X14" s="86">
        <f>[2]водоотведение!W12</f>
        <v>22093.672485361796</v>
      </c>
      <c r="Y14" s="86">
        <f>[2]водоотведение!X12</f>
        <v>10148.506740691786</v>
      </c>
      <c r="Z14" s="86">
        <f>[2]водоотведение!Y12</f>
        <v>10489.345779492502</v>
      </c>
      <c r="AA14" s="86">
        <f>[2]водоотведение!Z12</f>
        <v>6071.7263508437572</v>
      </c>
      <c r="AB14" s="86">
        <f>[2]водоотведение!AA12</f>
        <v>5603.07200732201</v>
      </c>
      <c r="AC14" s="35" t="e">
        <f>#REF!</f>
        <v>#REF!</v>
      </c>
      <c r="AD14" s="35" t="e">
        <f>#REF!</f>
        <v>#REF!</v>
      </c>
      <c r="AE14" s="35" t="e">
        <f>#REF!</f>
        <v>#REF!</v>
      </c>
      <c r="AF14" s="35" t="e">
        <f>#REF!</f>
        <v>#REF!</v>
      </c>
      <c r="AG14" s="35" t="e">
        <f>#REF!</f>
        <v>#REF!</v>
      </c>
      <c r="AH14" s="35" t="e">
        <f>#REF!</f>
        <v>#REF!</v>
      </c>
      <c r="AI14" s="35" t="e">
        <f>#REF!</f>
        <v>#REF!</v>
      </c>
      <c r="AJ14" s="35" t="e">
        <f>#REF!</f>
        <v>#REF!</v>
      </c>
      <c r="AK14" s="35" t="e">
        <f>#REF!</f>
        <v>#REF!</v>
      </c>
    </row>
    <row r="15" spans="1:37" s="29" customFormat="1" ht="45" customHeight="1" x14ac:dyDescent="0.35">
      <c r="A15" s="6"/>
      <c r="B15" s="37" t="s">
        <v>89</v>
      </c>
      <c r="C15" s="30"/>
      <c r="D15" s="30"/>
      <c r="E15" s="28">
        <f>E14</f>
        <v>18506.195083544004</v>
      </c>
      <c r="F15" s="28">
        <f>F14/E6</f>
        <v>18418.344992462306</v>
      </c>
      <c r="G15" s="28">
        <f t="shared" ref="G15:AA15" si="55">G14/F6</f>
        <v>18280.81786139918</v>
      </c>
      <c r="H15" s="28">
        <f t="shared" si="55"/>
        <v>18145.598260294075</v>
      </c>
      <c r="I15" s="28">
        <f t="shared" si="55"/>
        <v>18012.643987373085</v>
      </c>
      <c r="J15" s="28">
        <f t="shared" si="55"/>
        <v>17881.915540079073</v>
      </c>
      <c r="K15" s="28">
        <f t="shared" si="55"/>
        <v>17753.373067899647</v>
      </c>
      <c r="L15" s="28">
        <f t="shared" si="55"/>
        <v>17626.979798430642</v>
      </c>
      <c r="M15" s="28">
        <f t="shared" si="55"/>
        <v>17502.698553306651</v>
      </c>
      <c r="N15" s="28">
        <f t="shared" si="55"/>
        <v>17380.493897640896</v>
      </c>
      <c r="O15" s="28">
        <f t="shared" si="55"/>
        <v>17260.33143564855</v>
      </c>
      <c r="P15" s="28">
        <f t="shared" si="55"/>
        <v>17142.17722192272</v>
      </c>
      <c r="Q15" s="28">
        <f t="shared" si="55"/>
        <v>17025.999455602399</v>
      </c>
      <c r="R15" s="28">
        <f t="shared" si="55"/>
        <v>16911.766409585296</v>
      </c>
      <c r="S15" s="28">
        <f t="shared" si="55"/>
        <v>16799.448004030201</v>
      </c>
      <c r="T15" s="28">
        <f t="shared" si="55"/>
        <v>16689.013901982275</v>
      </c>
      <c r="U15" s="28">
        <f t="shared" si="55"/>
        <v>16580.435722205257</v>
      </c>
      <c r="V15" s="28">
        <f t="shared" si="55"/>
        <v>16473.685149953486</v>
      </c>
      <c r="W15" s="28">
        <f t="shared" si="55"/>
        <v>16368.735528008145</v>
      </c>
      <c r="X15" s="28">
        <f t="shared" si="55"/>
        <v>10456.431481484746</v>
      </c>
      <c r="Y15" s="28">
        <f t="shared" si="55"/>
        <v>4618.3239116807808</v>
      </c>
      <c r="Z15" s="28">
        <f t="shared" si="55"/>
        <v>4589.8374764640403</v>
      </c>
      <c r="AA15" s="28">
        <f t="shared" si="55"/>
        <v>2554.6285192782443</v>
      </c>
      <c r="AB15" s="28">
        <f t="shared" ref="AB15:AK15" si="56">AB14/Z6</f>
        <v>2357.446090021052</v>
      </c>
      <c r="AC15" s="28" t="e">
        <f t="shared" si="56"/>
        <v>#REF!</v>
      </c>
      <c r="AD15" s="28" t="e">
        <f t="shared" si="56"/>
        <v>#REF!</v>
      </c>
      <c r="AE15" s="28" t="e">
        <f t="shared" si="56"/>
        <v>#REF!</v>
      </c>
      <c r="AF15" s="28" t="e">
        <f t="shared" si="56"/>
        <v>#REF!</v>
      </c>
      <c r="AG15" s="28" t="e">
        <f t="shared" si="56"/>
        <v>#REF!</v>
      </c>
      <c r="AH15" s="28" t="e">
        <f t="shared" si="56"/>
        <v>#REF!</v>
      </c>
      <c r="AI15" s="28" t="e">
        <f t="shared" si="56"/>
        <v>#REF!</v>
      </c>
      <c r="AJ15" s="28" t="e">
        <f t="shared" si="56"/>
        <v>#REF!</v>
      </c>
      <c r="AK15" s="28" t="e">
        <f t="shared" si="56"/>
        <v>#REF!</v>
      </c>
    </row>
    <row r="16" spans="1:37" ht="15" x14ac:dyDescent="0.3">
      <c r="B16" s="82" t="s">
        <v>87</v>
      </c>
      <c r="C16" s="83">
        <f>C12+C14</f>
        <v>1444089.6871819638</v>
      </c>
      <c r="D16" s="83">
        <f>D12+D14</f>
        <v>1203408.0726516366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</row>
    <row r="20" spans="1:39" ht="52" x14ac:dyDescent="0.3">
      <c r="A20" s="60"/>
      <c r="B20" s="38" t="s">
        <v>1</v>
      </c>
      <c r="C20" s="17" t="s">
        <v>90</v>
      </c>
      <c r="D20" s="17" t="s">
        <v>91</v>
      </c>
      <c r="E20" s="4">
        <v>2026</v>
      </c>
      <c r="F20" s="4">
        <f t="shared" ref="F20:AK20" si="57">E20+1</f>
        <v>2027</v>
      </c>
      <c r="G20" s="4">
        <f t="shared" si="57"/>
        <v>2028</v>
      </c>
      <c r="H20" s="4">
        <f t="shared" si="57"/>
        <v>2029</v>
      </c>
      <c r="I20" s="4">
        <f t="shared" si="57"/>
        <v>2030</v>
      </c>
      <c r="J20" s="4">
        <f t="shared" si="57"/>
        <v>2031</v>
      </c>
      <c r="K20" s="4">
        <f t="shared" si="57"/>
        <v>2032</v>
      </c>
      <c r="L20" s="4">
        <f t="shared" si="57"/>
        <v>2033</v>
      </c>
      <c r="M20" s="4">
        <f t="shared" si="57"/>
        <v>2034</v>
      </c>
      <c r="N20" s="4">
        <f t="shared" si="57"/>
        <v>2035</v>
      </c>
      <c r="O20" s="4">
        <f t="shared" si="57"/>
        <v>2036</v>
      </c>
      <c r="P20" s="4">
        <f t="shared" si="57"/>
        <v>2037</v>
      </c>
      <c r="Q20" s="4">
        <f t="shared" si="57"/>
        <v>2038</v>
      </c>
      <c r="R20" s="4">
        <f t="shared" si="57"/>
        <v>2039</v>
      </c>
      <c r="S20" s="4">
        <f t="shared" si="57"/>
        <v>2040</v>
      </c>
      <c r="T20" s="4">
        <f t="shared" si="57"/>
        <v>2041</v>
      </c>
      <c r="U20" s="4">
        <f t="shared" si="57"/>
        <v>2042</v>
      </c>
      <c r="V20" s="4">
        <f t="shared" si="57"/>
        <v>2043</v>
      </c>
      <c r="W20" s="4">
        <f t="shared" si="57"/>
        <v>2044</v>
      </c>
      <c r="X20" s="4">
        <f t="shared" si="57"/>
        <v>2045</v>
      </c>
      <c r="Y20" s="4">
        <f t="shared" si="57"/>
        <v>2046</v>
      </c>
      <c r="Z20" s="4">
        <f t="shared" si="57"/>
        <v>2047</v>
      </c>
      <c r="AA20" s="4">
        <f t="shared" si="57"/>
        <v>2048</v>
      </c>
      <c r="AB20" s="4">
        <f t="shared" si="57"/>
        <v>2049</v>
      </c>
      <c r="AC20" s="4">
        <f t="shared" si="57"/>
        <v>2050</v>
      </c>
      <c r="AD20" s="4">
        <f t="shared" si="57"/>
        <v>2051</v>
      </c>
      <c r="AE20" s="4">
        <f t="shared" si="57"/>
        <v>2052</v>
      </c>
      <c r="AF20" s="4">
        <f t="shared" si="57"/>
        <v>2053</v>
      </c>
      <c r="AG20" s="4">
        <f t="shared" si="57"/>
        <v>2054</v>
      </c>
      <c r="AH20" s="4">
        <f t="shared" si="57"/>
        <v>2055</v>
      </c>
      <c r="AI20" s="4">
        <f t="shared" si="57"/>
        <v>2056</v>
      </c>
      <c r="AJ20" s="4">
        <f t="shared" si="57"/>
        <v>2057</v>
      </c>
      <c r="AK20" s="4">
        <f t="shared" si="57"/>
        <v>2058</v>
      </c>
    </row>
    <row r="21" spans="1:39" s="32" customFormat="1" ht="15.75" customHeight="1" x14ac:dyDescent="0.3">
      <c r="A21" s="60"/>
      <c r="B21" s="39" t="s">
        <v>8</v>
      </c>
      <c r="C21" s="2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1:39" ht="72" x14ac:dyDescent="0.4">
      <c r="A22" s="61"/>
      <c r="B22" s="40" t="s">
        <v>10</v>
      </c>
      <c r="C22" s="55">
        <v>404395</v>
      </c>
      <c r="D22" s="33">
        <f>C22/1.2</f>
        <v>336995.83333333337</v>
      </c>
      <c r="E22" s="54">
        <f>E13</f>
        <v>19780.125805384003</v>
      </c>
      <c r="F22" s="54">
        <f t="shared" ref="F22:U22" si="58">F13</f>
        <v>19684.835338172725</v>
      </c>
      <c r="G22" s="54">
        <f t="shared" si="58"/>
        <v>19543.622678008618</v>
      </c>
      <c r="H22" s="54">
        <f t="shared" si="58"/>
        <v>19404.721733997798</v>
      </c>
      <c r="I22" s="54">
        <f t="shared" si="58"/>
        <v>19268.092151620283</v>
      </c>
      <c r="J22" s="54">
        <f t="shared" si="58"/>
        <v>19133.697764655124</v>
      </c>
      <c r="K22" s="54">
        <f t="shared" si="58"/>
        <v>19001.501010189251</v>
      </c>
      <c r="L22" s="54">
        <f t="shared" si="58"/>
        <v>18871.465958059936</v>
      </c>
      <c r="M22" s="54">
        <f t="shared" si="58"/>
        <v>18743.558620661479</v>
      </c>
      <c r="N22" s="54">
        <f t="shared" si="58"/>
        <v>18617.745674365458</v>
      </c>
      <c r="O22" s="54">
        <f t="shared" si="58"/>
        <v>18493.993893566982</v>
      </c>
      <c r="P22" s="54">
        <f t="shared" si="58"/>
        <v>18372.271501555635</v>
      </c>
      <c r="Q22" s="54">
        <f t="shared" si="58"/>
        <v>18252.547886571327</v>
      </c>
      <c r="R22" s="54">
        <f t="shared" si="58"/>
        <v>18134.792919279083</v>
      </c>
      <c r="S22" s="54">
        <f t="shared" si="58"/>
        <v>18018.978000141611</v>
      </c>
      <c r="T22" s="54">
        <f t="shared" si="58"/>
        <v>17905.074901523883</v>
      </c>
      <c r="U22" s="54">
        <f t="shared" si="58"/>
        <v>17793.056318436909</v>
      </c>
      <c r="V22" s="54">
        <f>V13</f>
        <v>17682.895192248718</v>
      </c>
      <c r="W22" s="54">
        <f>W13-17281.7</f>
        <v>292.8662204006614</v>
      </c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4"/>
      <c r="AI22" s="34"/>
      <c r="AJ22" s="34"/>
      <c r="AK22" s="34"/>
      <c r="AL22" s="63">
        <f>SUM(E22:AK22)</f>
        <v>336995.84356883948</v>
      </c>
      <c r="AM22" s="66">
        <f>AL22-D22</f>
        <v>1.0235506109893322E-2</v>
      </c>
    </row>
    <row r="23" spans="1:39" ht="90" x14ac:dyDescent="0.4">
      <c r="A23" s="61"/>
      <c r="B23" s="40" t="s">
        <v>69</v>
      </c>
      <c r="C23" s="56">
        <v>103995.66</v>
      </c>
      <c r="D23" s="49">
        <f t="shared" ref="D23" si="59">C23/1.2</f>
        <v>86663.05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3"/>
      <c r="W23" s="54">
        <f t="shared" ref="W23:Z23" si="60">W13-W22</f>
        <v>17281.7</v>
      </c>
      <c r="X23" s="54">
        <f t="shared" si="60"/>
        <v>17468.043681666568</v>
      </c>
      <c r="Y23" s="54">
        <f t="shared" si="60"/>
        <v>17363.303210683684</v>
      </c>
      <c r="Z23" s="54">
        <f t="shared" si="60"/>
        <v>17260.320702409212</v>
      </c>
      <c r="AA23" s="54">
        <f>AA13-AA22</f>
        <v>15116.013257700948</v>
      </c>
      <c r="AB23" s="54">
        <f>AB13-AB22-359.9</f>
        <v>2173.6202570702189</v>
      </c>
      <c r="AC23" s="33"/>
      <c r="AD23" s="33"/>
      <c r="AE23" s="33"/>
      <c r="AF23" s="33"/>
      <c r="AG23" s="33"/>
      <c r="AH23" s="33"/>
      <c r="AI23" s="33"/>
      <c r="AJ23" s="33"/>
      <c r="AK23" s="33"/>
      <c r="AL23" s="63">
        <f>SUM(E23:AK23)</f>
        <v>86663.00110953064</v>
      </c>
      <c r="AM23" s="66">
        <f>AL23-D23</f>
        <v>-4.8890469362959266E-2</v>
      </c>
    </row>
    <row r="24" spans="1:39" ht="18" x14ac:dyDescent="0.4">
      <c r="A24" s="62"/>
      <c r="B24" s="38"/>
      <c r="C24" s="57">
        <f t="shared" ref="C24:AJ24" si="61">SUM(C22:C23)</f>
        <v>508390.66000000003</v>
      </c>
      <c r="D24" s="23">
        <f t="shared" si="61"/>
        <v>423658.88333333336</v>
      </c>
      <c r="E24" s="23">
        <f t="shared" si="61"/>
        <v>19780.125805384003</v>
      </c>
      <c r="F24" s="23">
        <f t="shared" si="61"/>
        <v>19684.835338172725</v>
      </c>
      <c r="G24" s="23">
        <f t="shared" si="61"/>
        <v>19543.622678008618</v>
      </c>
      <c r="H24" s="23">
        <f t="shared" si="61"/>
        <v>19404.721733997798</v>
      </c>
      <c r="I24" s="23">
        <f t="shared" si="61"/>
        <v>19268.092151620283</v>
      </c>
      <c r="J24" s="23">
        <f t="shared" si="61"/>
        <v>19133.697764655124</v>
      </c>
      <c r="K24" s="23">
        <f t="shared" si="61"/>
        <v>19001.501010189251</v>
      </c>
      <c r="L24" s="23">
        <f t="shared" si="61"/>
        <v>18871.465958059936</v>
      </c>
      <c r="M24" s="23">
        <f t="shared" si="61"/>
        <v>18743.558620661479</v>
      </c>
      <c r="N24" s="23">
        <f t="shared" si="61"/>
        <v>18617.745674365458</v>
      </c>
      <c r="O24" s="23">
        <f t="shared" si="61"/>
        <v>18493.993893566982</v>
      </c>
      <c r="P24" s="23">
        <f t="shared" si="61"/>
        <v>18372.271501555635</v>
      </c>
      <c r="Q24" s="23">
        <f t="shared" si="61"/>
        <v>18252.547886571327</v>
      </c>
      <c r="R24" s="23">
        <f t="shared" si="61"/>
        <v>18134.792919279083</v>
      </c>
      <c r="S24" s="23">
        <f t="shared" si="61"/>
        <v>18018.978000141611</v>
      </c>
      <c r="T24" s="23">
        <f t="shared" si="61"/>
        <v>17905.074901523883</v>
      </c>
      <c r="U24" s="23">
        <f t="shared" si="61"/>
        <v>17793.056318436909</v>
      </c>
      <c r="V24" s="23">
        <f t="shared" si="61"/>
        <v>17682.895192248718</v>
      </c>
      <c r="W24" s="23">
        <f t="shared" si="61"/>
        <v>17574.566220400662</v>
      </c>
      <c r="X24" s="23">
        <f t="shared" si="61"/>
        <v>17468.043681666568</v>
      </c>
      <c r="Y24" s="23">
        <f t="shared" si="61"/>
        <v>17363.303210683684</v>
      </c>
      <c r="Z24" s="23">
        <f t="shared" si="61"/>
        <v>17260.320702409212</v>
      </c>
      <c r="AA24" s="23">
        <f t="shared" si="61"/>
        <v>15116.013257700948</v>
      </c>
      <c r="AB24" s="23">
        <f t="shared" si="61"/>
        <v>2173.6202570702189</v>
      </c>
      <c r="AC24" s="23">
        <f t="shared" si="61"/>
        <v>0</v>
      </c>
      <c r="AD24" s="23">
        <f t="shared" si="61"/>
        <v>0</v>
      </c>
      <c r="AE24" s="23">
        <f t="shared" si="61"/>
        <v>0</v>
      </c>
      <c r="AF24" s="23">
        <f t="shared" si="61"/>
        <v>0</v>
      </c>
      <c r="AG24" s="23">
        <f t="shared" si="61"/>
        <v>0</v>
      </c>
      <c r="AH24" s="23">
        <f t="shared" si="61"/>
        <v>0</v>
      </c>
      <c r="AI24" s="23">
        <f t="shared" si="61"/>
        <v>0</v>
      </c>
      <c r="AJ24" s="23">
        <f t="shared" si="61"/>
        <v>0</v>
      </c>
      <c r="AK24" s="23"/>
      <c r="AL24" s="63"/>
      <c r="AM24" s="64"/>
    </row>
    <row r="25" spans="1:39" s="32" customFormat="1" ht="15.75" customHeight="1" x14ac:dyDescent="0.4">
      <c r="A25" s="60"/>
      <c r="B25" s="41" t="s">
        <v>15</v>
      </c>
      <c r="C25" s="1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63"/>
      <c r="AM25" s="65"/>
    </row>
    <row r="26" spans="1:39" ht="108" x14ac:dyDescent="0.4">
      <c r="A26" s="61"/>
      <c r="B26" s="40" t="s">
        <v>16</v>
      </c>
      <c r="C26" s="55">
        <v>204147.98</v>
      </c>
      <c r="D26" s="33">
        <f t="shared" ref="D26:D27" si="62">C26/1.2</f>
        <v>170123.31666666668</v>
      </c>
      <c r="E26" s="54">
        <f>E15</f>
        <v>18506.195083544004</v>
      </c>
      <c r="F26" s="54">
        <f t="shared" ref="F26:M26" si="63">F15</f>
        <v>18418.344992462306</v>
      </c>
      <c r="G26" s="54">
        <f t="shared" si="63"/>
        <v>18280.81786139918</v>
      </c>
      <c r="H26" s="54">
        <f t="shared" si="63"/>
        <v>18145.598260294075</v>
      </c>
      <c r="I26" s="54">
        <f t="shared" si="63"/>
        <v>18012.643987373085</v>
      </c>
      <c r="J26" s="54">
        <f t="shared" si="63"/>
        <v>17881.915540079073</v>
      </c>
      <c r="K26" s="54">
        <f t="shared" si="63"/>
        <v>17753.373067899647</v>
      </c>
      <c r="L26" s="54">
        <f t="shared" si="63"/>
        <v>17626.979798430642</v>
      </c>
      <c r="M26" s="54">
        <f t="shared" si="63"/>
        <v>17502.698553306651</v>
      </c>
      <c r="N26" s="54">
        <f>N15-9385.7</f>
        <v>7994.793897640895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63">
        <f>SUM(E26:AK26)</f>
        <v>170123.36104242958</v>
      </c>
      <c r="AM26" s="66">
        <f>AL26-D26</f>
        <v>4.4375762896379456E-2</v>
      </c>
    </row>
    <row r="27" spans="1:39" ht="108" x14ac:dyDescent="0.4">
      <c r="A27" s="61"/>
      <c r="B27" s="40" t="s">
        <v>20</v>
      </c>
      <c r="C27" s="55">
        <v>222237.25</v>
      </c>
      <c r="D27" s="33">
        <f t="shared" si="62"/>
        <v>185197.70833333334</v>
      </c>
      <c r="E27" s="34"/>
      <c r="F27" s="34"/>
      <c r="G27" s="34"/>
      <c r="H27" s="34"/>
      <c r="I27" s="34"/>
      <c r="J27" s="34"/>
      <c r="K27" s="34"/>
      <c r="L27" s="34"/>
      <c r="M27" s="34"/>
      <c r="N27" s="54">
        <f>N15-N26</f>
        <v>9385.7000000000007</v>
      </c>
      <c r="O27" s="54">
        <f t="shared" ref="O27:X27" si="64">O15-O26</f>
        <v>17260.33143564855</v>
      </c>
      <c r="P27" s="54">
        <f t="shared" si="64"/>
        <v>17142.17722192272</v>
      </c>
      <c r="Q27" s="54">
        <f t="shared" si="64"/>
        <v>17025.999455602399</v>
      </c>
      <c r="R27" s="54">
        <f t="shared" si="64"/>
        <v>16911.766409585296</v>
      </c>
      <c r="S27" s="54">
        <f t="shared" si="64"/>
        <v>16799.448004030201</v>
      </c>
      <c r="T27" s="54">
        <f t="shared" si="64"/>
        <v>16689.013901982275</v>
      </c>
      <c r="U27" s="54">
        <f t="shared" si="64"/>
        <v>16580.435722205257</v>
      </c>
      <c r="V27" s="54">
        <f t="shared" si="64"/>
        <v>16473.685149953486</v>
      </c>
      <c r="W27" s="54">
        <f t="shared" si="64"/>
        <v>16368.735528008145</v>
      </c>
      <c r="X27" s="54">
        <f t="shared" si="64"/>
        <v>10456.431481484746</v>
      </c>
      <c r="Y27" s="54">
        <f>Y15-Y26</f>
        <v>4618.3239116807808</v>
      </c>
      <c r="Z27" s="54">
        <f t="shared" ref="Z27" si="65">Z15-Z26</f>
        <v>4589.8374764640403</v>
      </c>
      <c r="AA27" s="54">
        <f>AA15-AA26</f>
        <v>2554.6285192782443</v>
      </c>
      <c r="AB27" s="54">
        <f>AB15-AB26-16.3</f>
        <v>2341.1460900210518</v>
      </c>
      <c r="AC27" s="33"/>
      <c r="AD27" s="33"/>
      <c r="AE27" s="33"/>
      <c r="AF27" s="33"/>
      <c r="AG27" s="33"/>
      <c r="AH27" s="33"/>
      <c r="AI27" s="33"/>
      <c r="AJ27" s="33"/>
      <c r="AK27" s="33"/>
      <c r="AL27" s="63">
        <f>SUM(E27:AK27)</f>
        <v>185197.66030786722</v>
      </c>
      <c r="AM27" s="66">
        <f>AL27-D27</f>
        <v>-4.8025466123363003E-2</v>
      </c>
    </row>
    <row r="28" spans="1:39" ht="17.5" x14ac:dyDescent="0.3">
      <c r="A28" s="62"/>
      <c r="B28" s="38"/>
      <c r="C28" s="58">
        <f t="shared" ref="C28:AJ28" si="66">SUM(C26:C27)</f>
        <v>426385.23</v>
      </c>
      <c r="D28" s="23">
        <f t="shared" si="66"/>
        <v>355321.02500000002</v>
      </c>
      <c r="E28" s="23">
        <f t="shared" si="66"/>
        <v>18506.195083544004</v>
      </c>
      <c r="F28" s="23">
        <f t="shared" si="66"/>
        <v>18418.344992462306</v>
      </c>
      <c r="G28" s="23">
        <f t="shared" si="66"/>
        <v>18280.81786139918</v>
      </c>
      <c r="H28" s="23">
        <f t="shared" si="66"/>
        <v>18145.598260294075</v>
      </c>
      <c r="I28" s="23">
        <f t="shared" si="66"/>
        <v>18012.643987373085</v>
      </c>
      <c r="J28" s="23">
        <f t="shared" si="66"/>
        <v>17881.915540079073</v>
      </c>
      <c r="K28" s="23">
        <f t="shared" si="66"/>
        <v>17753.373067899647</v>
      </c>
      <c r="L28" s="23">
        <f t="shared" si="66"/>
        <v>17626.979798430642</v>
      </c>
      <c r="M28" s="23">
        <f t="shared" si="66"/>
        <v>17502.698553306651</v>
      </c>
      <c r="N28" s="23">
        <f t="shared" si="66"/>
        <v>17380.493897640896</v>
      </c>
      <c r="O28" s="23">
        <f t="shared" si="66"/>
        <v>17260.33143564855</v>
      </c>
      <c r="P28" s="23">
        <f t="shared" si="66"/>
        <v>17142.17722192272</v>
      </c>
      <c r="Q28" s="23">
        <f t="shared" si="66"/>
        <v>17025.999455602399</v>
      </c>
      <c r="R28" s="23">
        <f t="shared" si="66"/>
        <v>16911.766409585296</v>
      </c>
      <c r="S28" s="23">
        <f t="shared" si="66"/>
        <v>16799.448004030201</v>
      </c>
      <c r="T28" s="23">
        <f t="shared" si="66"/>
        <v>16689.013901982275</v>
      </c>
      <c r="U28" s="23">
        <f t="shared" si="66"/>
        <v>16580.435722205257</v>
      </c>
      <c r="V28" s="23">
        <f t="shared" si="66"/>
        <v>16473.685149953486</v>
      </c>
      <c r="W28" s="23">
        <f t="shared" si="66"/>
        <v>16368.735528008145</v>
      </c>
      <c r="X28" s="23">
        <f t="shared" si="66"/>
        <v>10456.431481484746</v>
      </c>
      <c r="Y28" s="23">
        <f t="shared" si="66"/>
        <v>4618.3239116807808</v>
      </c>
      <c r="Z28" s="23">
        <f t="shared" si="66"/>
        <v>4589.8374764640403</v>
      </c>
      <c r="AA28" s="23">
        <f t="shared" si="66"/>
        <v>2554.6285192782443</v>
      </c>
      <c r="AB28" s="23">
        <f t="shared" si="66"/>
        <v>2341.1460900210518</v>
      </c>
      <c r="AC28" s="23">
        <f t="shared" si="66"/>
        <v>0</v>
      </c>
      <c r="AD28" s="23">
        <f t="shared" si="66"/>
        <v>0</v>
      </c>
      <c r="AE28" s="23">
        <f t="shared" si="66"/>
        <v>0</v>
      </c>
      <c r="AF28" s="23">
        <f t="shared" si="66"/>
        <v>0</v>
      </c>
      <c r="AG28" s="23">
        <f t="shared" si="66"/>
        <v>0</v>
      </c>
      <c r="AH28" s="23">
        <f t="shared" si="66"/>
        <v>0</v>
      </c>
      <c r="AI28" s="23">
        <f t="shared" si="66"/>
        <v>0</v>
      </c>
      <c r="AJ28" s="23">
        <f t="shared" si="66"/>
        <v>0</v>
      </c>
      <c r="AK28" s="23"/>
    </row>
    <row r="29" spans="1:39" s="32" customFormat="1" ht="17.5" x14ac:dyDescent="0.3">
      <c r="A29" s="60"/>
      <c r="B29" s="42"/>
      <c r="C29" s="59">
        <f t="shared" ref="C29:AJ29" si="67">C24+C28</f>
        <v>934775.89</v>
      </c>
      <c r="D29" s="24">
        <f t="shared" si="67"/>
        <v>778979.90833333344</v>
      </c>
      <c r="E29" s="24">
        <f t="shared" si="67"/>
        <v>38286.320888928007</v>
      </c>
      <c r="F29" s="24">
        <f t="shared" si="67"/>
        <v>38103.180330635034</v>
      </c>
      <c r="G29" s="24">
        <f t="shared" si="67"/>
        <v>37824.440539407798</v>
      </c>
      <c r="H29" s="24">
        <f t="shared" si="67"/>
        <v>37550.319994291873</v>
      </c>
      <c r="I29" s="24">
        <f t="shared" si="67"/>
        <v>37280.736138993365</v>
      </c>
      <c r="J29" s="24">
        <f t="shared" si="67"/>
        <v>37015.613304734201</v>
      </c>
      <c r="K29" s="24">
        <f t="shared" si="67"/>
        <v>36754.874078088898</v>
      </c>
      <c r="L29" s="24">
        <f t="shared" si="67"/>
        <v>36498.445756490575</v>
      </c>
      <c r="M29" s="24">
        <f t="shared" si="67"/>
        <v>36246.25717396813</v>
      </c>
      <c r="N29" s="24">
        <f t="shared" si="67"/>
        <v>35998.23957200635</v>
      </c>
      <c r="O29" s="24">
        <f t="shared" si="67"/>
        <v>35754.325329215528</v>
      </c>
      <c r="P29" s="24">
        <f t="shared" si="67"/>
        <v>35514.448723478359</v>
      </c>
      <c r="Q29" s="24">
        <f t="shared" si="67"/>
        <v>35278.547342173726</v>
      </c>
      <c r="R29" s="24">
        <f t="shared" si="67"/>
        <v>35046.559328864379</v>
      </c>
      <c r="S29" s="24">
        <f t="shared" si="67"/>
        <v>34818.426004171808</v>
      </c>
      <c r="T29" s="24">
        <f t="shared" si="67"/>
        <v>34594.088803506158</v>
      </c>
      <c r="U29" s="24">
        <f t="shared" si="67"/>
        <v>34373.492040642166</v>
      </c>
      <c r="V29" s="24">
        <f t="shared" si="67"/>
        <v>34156.5803422022</v>
      </c>
      <c r="W29" s="24">
        <f t="shared" si="67"/>
        <v>33943.301748408805</v>
      </c>
      <c r="X29" s="24">
        <f t="shared" si="67"/>
        <v>27924.475163151314</v>
      </c>
      <c r="Y29" s="24">
        <f t="shared" si="67"/>
        <v>21981.627122364465</v>
      </c>
      <c r="Z29" s="24">
        <f t="shared" si="67"/>
        <v>21850.158178873251</v>
      </c>
      <c r="AA29" s="24">
        <f t="shared" si="67"/>
        <v>17670.641776979191</v>
      </c>
      <c r="AB29" s="24">
        <f t="shared" si="67"/>
        <v>4514.7663470912703</v>
      </c>
      <c r="AC29" s="24">
        <f t="shared" si="67"/>
        <v>0</v>
      </c>
      <c r="AD29" s="24">
        <f t="shared" si="67"/>
        <v>0</v>
      </c>
      <c r="AE29" s="24">
        <f t="shared" si="67"/>
        <v>0</v>
      </c>
      <c r="AF29" s="24">
        <f t="shared" si="67"/>
        <v>0</v>
      </c>
      <c r="AG29" s="24">
        <f t="shared" si="67"/>
        <v>0</v>
      </c>
      <c r="AH29" s="24">
        <f t="shared" si="67"/>
        <v>0</v>
      </c>
      <c r="AI29" s="24">
        <f t="shared" si="67"/>
        <v>0</v>
      </c>
      <c r="AJ29" s="24">
        <f t="shared" si="67"/>
        <v>0</v>
      </c>
      <c r="AK29" s="24"/>
    </row>
    <row r="31" spans="1:39" x14ac:dyDescent="0.3">
      <c r="X31" s="98">
        <f>W12</f>
        <v>35705.54701865105</v>
      </c>
    </row>
    <row r="32" spans="1:39" x14ac:dyDescent="0.3">
      <c r="O32" s="98">
        <f>N14</f>
        <v>24809.221488319028</v>
      </c>
      <c r="W32" s="6">
        <f>W22/(W22+W23)</f>
        <v>1.6664207624123351E-2</v>
      </c>
      <c r="X32" s="97">
        <f>W32*X31</f>
        <v>595.00464885169959</v>
      </c>
    </row>
    <row r="33" spans="14:24" x14ac:dyDescent="0.3">
      <c r="N33" s="6">
        <f>N26/(N26+N27)</f>
        <v>0.45998657717811181</v>
      </c>
      <c r="O33" s="97">
        <f>N33*O32</f>
        <v>11411.90887486553</v>
      </c>
      <c r="W33" s="6">
        <f>1-W32</f>
        <v>0.98333579237587665</v>
      </c>
      <c r="X33" s="97">
        <f>W33*X31</f>
        <v>35110.542369799354</v>
      </c>
    </row>
    <row r="34" spans="14:24" x14ac:dyDescent="0.3">
      <c r="N34" s="6">
        <f>1-N33</f>
        <v>0.54001342282188824</v>
      </c>
      <c r="O34" s="97">
        <f>N34*O32</f>
        <v>13397.3126134535</v>
      </c>
    </row>
  </sheetData>
  <pageMargins left="0.11811023622047245" right="0.11811023622047245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</vt:lpstr>
      <vt:lpstr>индексы</vt:lpstr>
      <vt:lpstr>график</vt:lpstr>
      <vt:lpstr>график!Область_печати</vt:lpstr>
      <vt:lpstr>индексы!Область_печати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2025-09-29T07:51:36Z</dcterms:modified>
</cp:coreProperties>
</file>