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програм)'!$A$1:$K$107</definedName>
  </definedNames>
  <calcPr calcId="152511"/>
</workbook>
</file>

<file path=xl/calcChain.xml><?xml version="1.0" encoding="utf-8"?>
<calcChain xmlns="http://schemas.openxmlformats.org/spreadsheetml/2006/main">
  <c r="D106" i="4" l="1"/>
  <c r="D105" i="4"/>
  <c r="J104" i="4"/>
  <c r="I104" i="4"/>
  <c r="H104" i="4"/>
  <c r="G104" i="4"/>
  <c r="F104" i="4"/>
  <c r="E104" i="4"/>
  <c r="D104" i="4" s="1"/>
  <c r="F103" i="4"/>
  <c r="D103" i="4"/>
  <c r="F102" i="4"/>
  <c r="D102" i="4" s="1"/>
  <c r="F101" i="4"/>
  <c r="D101" i="4"/>
  <c r="D100" i="4"/>
  <c r="D99" i="4"/>
  <c r="J98" i="4"/>
  <c r="I98" i="4"/>
  <c r="H98" i="4"/>
  <c r="G98" i="4"/>
  <c r="F98" i="4"/>
  <c r="E98" i="4"/>
  <c r="D98" i="4"/>
  <c r="D97" i="4"/>
  <c r="J96" i="4"/>
  <c r="I96" i="4"/>
  <c r="I93" i="4" s="1"/>
  <c r="H96" i="4"/>
  <c r="H93" i="4" s="1"/>
  <c r="H65" i="4" s="1"/>
  <c r="G96" i="4"/>
  <c r="F96" i="4"/>
  <c r="E96" i="4"/>
  <c r="E93" i="4" s="1"/>
  <c r="D96" i="4"/>
  <c r="J95" i="4"/>
  <c r="I95" i="4"/>
  <c r="H95" i="4"/>
  <c r="G95" i="4"/>
  <c r="F95" i="4"/>
  <c r="D95" i="4" s="1"/>
  <c r="F94" i="4"/>
  <c r="F93" i="4" s="1"/>
  <c r="D94" i="4"/>
  <c r="J93" i="4"/>
  <c r="G93" i="4"/>
  <c r="D92" i="4"/>
  <c r="D91" i="4"/>
  <c r="J90" i="4"/>
  <c r="I90" i="4"/>
  <c r="H90" i="4"/>
  <c r="G90" i="4"/>
  <c r="F90" i="4"/>
  <c r="E90" i="4"/>
  <c r="D90" i="4"/>
  <c r="D89" i="4"/>
  <c r="E88" i="4"/>
  <c r="D88" i="4"/>
  <c r="J87" i="4"/>
  <c r="I87" i="4"/>
  <c r="H87" i="4"/>
  <c r="G87" i="4"/>
  <c r="F87" i="4"/>
  <c r="E87" i="4"/>
  <c r="D87" i="4" s="1"/>
  <c r="D86" i="4"/>
  <c r="E85" i="4"/>
  <c r="D85" i="4" s="1"/>
  <c r="J84" i="4"/>
  <c r="I84" i="4"/>
  <c r="H84" i="4"/>
  <c r="G84" i="4"/>
  <c r="F84" i="4"/>
  <c r="D83" i="4"/>
  <c r="D82" i="4"/>
  <c r="J81" i="4"/>
  <c r="J80" i="4" s="1"/>
  <c r="I81" i="4"/>
  <c r="I80" i="4" s="1"/>
  <c r="H81" i="4"/>
  <c r="G81" i="4"/>
  <c r="F81" i="4"/>
  <c r="F80" i="4" s="1"/>
  <c r="E81" i="4"/>
  <c r="D81" i="4" s="1"/>
  <c r="H80" i="4"/>
  <c r="G80" i="4"/>
  <c r="J79" i="4"/>
  <c r="I79" i="4"/>
  <c r="H79" i="4"/>
  <c r="G79" i="4"/>
  <c r="D79" i="4" s="1"/>
  <c r="F79" i="4"/>
  <c r="E79" i="4"/>
  <c r="J78" i="4"/>
  <c r="I78" i="4"/>
  <c r="H78" i="4"/>
  <c r="G78" i="4"/>
  <c r="G76" i="4" s="1"/>
  <c r="G64" i="4" s="1"/>
  <c r="F78" i="4"/>
  <c r="E78" i="4"/>
  <c r="D78" i="4" s="1"/>
  <c r="J77" i="4"/>
  <c r="J76" i="4" s="1"/>
  <c r="I77" i="4"/>
  <c r="I76" i="4" s="1"/>
  <c r="I65" i="4" s="1"/>
  <c r="H77" i="4"/>
  <c r="G77" i="4"/>
  <c r="F77" i="4"/>
  <c r="F76" i="4" s="1"/>
  <c r="E77" i="4"/>
  <c r="D77" i="4" s="1"/>
  <c r="H76" i="4"/>
  <c r="H64" i="4" s="1"/>
  <c r="D75" i="4"/>
  <c r="D74" i="4"/>
  <c r="D73" i="4"/>
  <c r="D72" i="4"/>
  <c r="D71" i="4"/>
  <c r="F70" i="4"/>
  <c r="D70" i="4"/>
  <c r="D69" i="4" s="1"/>
  <c r="J69" i="4"/>
  <c r="I69" i="4"/>
  <c r="H69" i="4"/>
  <c r="G69" i="4"/>
  <c r="G65" i="4" s="1"/>
  <c r="F69" i="4"/>
  <c r="E69" i="4"/>
  <c r="J66" i="4"/>
  <c r="I66" i="4"/>
  <c r="H66" i="4"/>
  <c r="G66" i="4"/>
  <c r="F66" i="4"/>
  <c r="E66" i="4"/>
  <c r="D66" i="4" s="1"/>
  <c r="E63" i="4"/>
  <c r="D63" i="4" s="1"/>
  <c r="D62" i="4"/>
  <c r="E61" i="4"/>
  <c r="D61" i="4"/>
  <c r="F60" i="4"/>
  <c r="D60" i="4" s="1"/>
  <c r="J59" i="4"/>
  <c r="I59" i="4"/>
  <c r="H59" i="4"/>
  <c r="G59" i="4"/>
  <c r="F59" i="4"/>
  <c r="E59" i="4"/>
  <c r="D59" i="4" s="1"/>
  <c r="D58" i="4"/>
  <c r="D57" i="4"/>
  <c r="E56" i="4"/>
  <c r="D56" i="4" s="1"/>
  <c r="D47" i="4" s="1"/>
  <c r="D29" i="4" s="1"/>
  <c r="E55" i="4"/>
  <c r="D55" i="4"/>
  <c r="J54" i="4"/>
  <c r="I54" i="4"/>
  <c r="H54" i="4"/>
  <c r="G54" i="4"/>
  <c r="F54" i="4"/>
  <c r="E53" i="4"/>
  <c r="D53" i="4"/>
  <c r="E52" i="4"/>
  <c r="D52" i="4" s="1"/>
  <c r="D51" i="4"/>
  <c r="D50" i="4"/>
  <c r="E49" i="4"/>
  <c r="D49" i="4" s="1"/>
  <c r="J48" i="4"/>
  <c r="J46" i="4" s="1"/>
  <c r="J45" i="4" s="1"/>
  <c r="I48" i="4"/>
  <c r="I46" i="4" s="1"/>
  <c r="I45" i="4" s="1"/>
  <c r="H48" i="4"/>
  <c r="G48" i="4"/>
  <c r="F48" i="4"/>
  <c r="F46" i="4" s="1"/>
  <c r="F45" i="4" s="1"/>
  <c r="E48" i="4"/>
  <c r="D48" i="4" s="1"/>
  <c r="J47" i="4"/>
  <c r="I47" i="4"/>
  <c r="H47" i="4"/>
  <c r="H29" i="4" s="1"/>
  <c r="G47" i="4"/>
  <c r="F47" i="4"/>
  <c r="H46" i="4"/>
  <c r="H45" i="4" s="1"/>
  <c r="G46" i="4"/>
  <c r="G45" i="4" s="1"/>
  <c r="E44" i="4"/>
  <c r="D44" i="4"/>
  <c r="E43" i="4"/>
  <c r="D43" i="4" s="1"/>
  <c r="J42" i="4"/>
  <c r="I42" i="4"/>
  <c r="H42" i="4"/>
  <c r="G42" i="4"/>
  <c r="F42" i="4"/>
  <c r="E42" i="4"/>
  <c r="D42" i="4" s="1"/>
  <c r="D41" i="4"/>
  <c r="E40" i="4"/>
  <c r="D40" i="4"/>
  <c r="E39" i="4"/>
  <c r="D39" i="4" s="1"/>
  <c r="J35" i="4"/>
  <c r="I35" i="4"/>
  <c r="H35" i="4"/>
  <c r="G35" i="4"/>
  <c r="F35" i="4"/>
  <c r="E35" i="4"/>
  <c r="D35" i="4" s="1"/>
  <c r="E34" i="4"/>
  <c r="D34" i="4"/>
  <c r="D33" i="4"/>
  <c r="D32" i="4"/>
  <c r="J31" i="4"/>
  <c r="I31" i="4"/>
  <c r="I30" i="4" s="1"/>
  <c r="I28" i="4" s="1"/>
  <c r="I27" i="4" s="1"/>
  <c r="H31" i="4"/>
  <c r="D31" i="4" s="1"/>
  <c r="G31" i="4"/>
  <c r="F31" i="4"/>
  <c r="J30" i="4"/>
  <c r="H30" i="4"/>
  <c r="H28" i="4" s="1"/>
  <c r="G30" i="4"/>
  <c r="G28" i="4" s="1"/>
  <c r="G27" i="4" s="1"/>
  <c r="F30" i="4"/>
  <c r="F28" i="4" s="1"/>
  <c r="F27" i="4" s="1"/>
  <c r="J29" i="4"/>
  <c r="I29" i="4"/>
  <c r="G29" i="4"/>
  <c r="F29" i="4"/>
  <c r="J24" i="4"/>
  <c r="I24" i="4"/>
  <c r="H24" i="4"/>
  <c r="G24" i="4"/>
  <c r="E24" i="4"/>
  <c r="D24" i="4" s="1"/>
  <c r="D22" i="4"/>
  <c r="H27" i="4" l="1"/>
  <c r="I64" i="4"/>
  <c r="J28" i="4"/>
  <c r="J27" i="4" s="1"/>
  <c r="D46" i="4"/>
  <c r="F64" i="4"/>
  <c r="J64" i="4"/>
  <c r="D93" i="4"/>
  <c r="E80" i="4"/>
  <c r="D80" i="4" s="1"/>
  <c r="E84" i="4"/>
  <c r="D84" i="4" s="1"/>
  <c r="E46" i="4"/>
  <c r="E45" i="4" s="1"/>
  <c r="D45" i="4" s="1"/>
  <c r="F65" i="4"/>
  <c r="J65" i="4"/>
  <c r="E47" i="4"/>
  <c r="E29" i="4" s="1"/>
  <c r="E76" i="4"/>
  <c r="E30" i="4"/>
  <c r="E54" i="4"/>
  <c r="D54" i="4" s="1"/>
  <c r="G20" i="4"/>
  <c r="D20" i="4"/>
  <c r="H20" i="4"/>
  <c r="J21" i="4"/>
  <c r="H21" i="4"/>
  <c r="G21" i="4"/>
  <c r="G19" i="4" s="1"/>
  <c r="G18" i="4" s="1"/>
  <c r="F21" i="4"/>
  <c r="E21" i="4"/>
  <c r="J20" i="4"/>
  <c r="I20" i="4"/>
  <c r="F20" i="4"/>
  <c r="E20" i="4"/>
  <c r="E65" i="4" l="1"/>
  <c r="D65" i="4" s="1"/>
  <c r="D76" i="4"/>
  <c r="E64" i="4"/>
  <c r="D64" i="4" s="1"/>
  <c r="D30" i="4"/>
  <c r="D28" i="4" s="1"/>
  <c r="D27" i="4" s="1"/>
  <c r="E28" i="4"/>
  <c r="E27" i="4" s="1"/>
  <c r="J19" i="4"/>
  <c r="J18" i="4" s="1"/>
  <c r="I21" i="4"/>
  <c r="I19" i="4" s="1"/>
  <c r="I18" i="4" s="1"/>
  <c r="H6" i="6"/>
  <c r="H5" i="6"/>
  <c r="D21" i="4" l="1"/>
  <c r="H19" i="4"/>
  <c r="H18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F19" i="4" l="1"/>
  <c r="F18" i="4" s="1"/>
  <c r="D19" i="4"/>
  <c r="D18" i="4" s="1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E19" i="4" l="1"/>
  <c r="E18" i="4" s="1"/>
  <c r="D7" i="5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<sst xmlns="http://schemas.openxmlformats.org/spreadsheetml/2006/main" count="387" uniqueCount="132">
  <si>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</si>
  <si>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</si>
  <si>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</si>
  <si>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</si>
  <si>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</si>
  <si>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</si>
  <si>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</si>
  <si>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</si>
  <si>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</si>
  <si>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</si>
  <si>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</si>
  <si>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</si>
  <si>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</si>
  <si>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</si>
  <si>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</si>
  <si>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</si>
  <si>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</si>
  <si>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</si>
  <si>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</si>
  <si>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</si>
  <si>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</si>
  <si>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</si>
  <si>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</si>
  <si>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</si>
  <si>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</si>
  <si>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</si>
  <si>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</si>
  <si>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</si>
  <si>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</si>
  <si>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</si>
  <si>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</si>
  <si>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</si>
  <si>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</si>
  <si>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</si>
  <si>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</si>
  <si>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</si>
  <si>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</si>
  <si>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</si>
  <si>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</si>
  <si>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</si>
  <si>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</si>
  <si>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</si>
  <si>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</si>
  <si>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</si>
  <si>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</si>
  <si>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</si>
  <si>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</si>
  <si>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</si>
  <si>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</si>
  <si>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</si>
  <si>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</si>
  <si>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</si>
  <si>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</si>
  <si>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</si>
  <si>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</si>
  <si>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</si>
  <si>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</si>
  <si>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</si>
  <si>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</si>
  <si>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</si>
  <si>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</si>
  <si>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</si>
  <si>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</si>
  <si>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</si>
  <si>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</si>
  <si>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</si>
  <si>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</si>
  <si>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</si>
  <si>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</si>
  <si>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</si>
  <si>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</si>
  <si>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</si>
  <si>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</si>
  <si>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</si>
  <si>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</si>
  <si>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</si>
  <si>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</si>
  <si>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</si>
  <si>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</si>
  <si>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</si>
  <si>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</si>
  <si>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</si>
  <si>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</si>
  <si>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</si>
  <si>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</si>
  <si>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</si>
  <si>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</si>
  <si>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</si>
  <si>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</si>
  <si>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</si>
  <si>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</si>
  <si>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</si>
  <si>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</si>
  <si>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</si>
  <si>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</si>
  <si>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</si>
  <si>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</si>
  <si>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</si>
  <si>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</si>
  <si>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</si>
  <si>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</si>
  <si>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</si>
  <si>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</si>
  <si>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</si>
  <si>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</si>
  <si>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</si>
  <si>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</si>
  <si>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</si>
  <si>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</si>
  <si>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</si>
  <si>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</si>
  <si>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</si>
  <si>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</si>
  <si>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</si>
  <si>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</si>
  <si>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</si>
  <si>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</si>
  <si>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</si>
  <si>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</si>
  <si>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</si>
  <si>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</si>
  <si>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</si>
  <si>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</si>
  <si>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</si>
  <si>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</si>
  <si>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</si>
  <si>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</si>
  <si>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</si>
  <si>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</si>
  <si>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</si>
  <si>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</t>
  </si>
  <si>
    <t>от 20.03.2020 №587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</si>
</sst>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tabSelected="1" view="pageBreakPreview" zoomScale="50" zoomScaleNormal="60" zoomScaleSheetLayoutView="50" workbookViewId="0">
      <pane xSplit="2" ySplit="17" topLeftCell="F18" activePane="bottomRight" state="frozen"/>
      <selection pane="topRight" activeCell="C1" sqref="C1"/>
      <selection pane="bottomLeft" activeCell="A18" sqref="A18"/>
      <selection pane="bottomRight" activeCell="A12" sqref="A12:J12"/>
    </sheetView>
  </sheetViews>
  <sheetFormatPr defaultColWidth="9.109375" defaultRowHeight="14.4" outlineLevelRow="1" x14ac:dyDescent="0.3"/>
  <cols>
    <col min="1" max="1" width="49.554687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68</v>
      </c>
    </row>
    <row r="2" spans="1:10" ht="18.75" customHeight="1" outlineLevel="1" x14ac:dyDescent="0.3">
      <c r="H2" s="86"/>
      <c r="I2" s="86"/>
      <c r="J2" s="87" t="s">
        <v>63</v>
      </c>
    </row>
    <row r="3" spans="1:10" ht="18.75" customHeight="1" outlineLevel="1" x14ac:dyDescent="0.3">
      <c r="H3" s="86"/>
      <c r="I3" s="86"/>
      <c r="J3" s="87" t="s">
        <v>64</v>
      </c>
    </row>
    <row r="4" spans="1:10" ht="35.25" customHeight="1" outlineLevel="1" x14ac:dyDescent="0.35">
      <c r="H4" s="86"/>
      <c r="I4" s="197" t="s">
        <v>131</v>
      </c>
      <c r="J4" s="197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111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70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59" t="s">
        <v>114</v>
      </c>
      <c r="B12" s="159"/>
      <c r="C12" s="159"/>
      <c r="D12" s="159"/>
      <c r="E12" s="159"/>
      <c r="F12" s="159"/>
      <c r="G12" s="159"/>
      <c r="H12" s="159"/>
      <c r="I12" s="159"/>
      <c r="J12" s="159"/>
    </row>
    <row r="13" spans="1:10" ht="30" customHeight="1" x14ac:dyDescent="0.3">
      <c r="A13" s="159" t="s">
        <v>113</v>
      </c>
      <c r="B13" s="159"/>
      <c r="C13" s="159"/>
      <c r="D13" s="159"/>
      <c r="E13" s="159"/>
      <c r="F13" s="159"/>
      <c r="G13" s="159"/>
      <c r="H13" s="159"/>
      <c r="I13" s="159"/>
      <c r="J13" s="159"/>
    </row>
    <row r="14" spans="1:10" ht="18.600000000000001" thickBot="1" x14ac:dyDescent="0.35">
      <c r="G14" s="87"/>
    </row>
    <row r="15" spans="1:10" ht="48.75" customHeight="1" x14ac:dyDescent="0.3">
      <c r="A15" s="160" t="s">
        <v>116</v>
      </c>
      <c r="B15" s="160" t="s">
        <v>115</v>
      </c>
      <c r="C15" s="160" t="s">
        <v>0</v>
      </c>
      <c r="D15" s="177" t="s">
        <v>1</v>
      </c>
      <c r="E15" s="180" t="s">
        <v>104</v>
      </c>
      <c r="F15" s="180"/>
      <c r="G15" s="180"/>
      <c r="H15" s="180"/>
      <c r="I15" s="180"/>
      <c r="J15" s="181"/>
    </row>
    <row r="16" spans="1:10" ht="48.75" customHeight="1" x14ac:dyDescent="0.3">
      <c r="A16" s="161"/>
      <c r="B16" s="161"/>
      <c r="C16" s="161"/>
      <c r="D16" s="178"/>
      <c r="E16" s="169" t="s">
        <v>66</v>
      </c>
      <c r="F16" s="169" t="s">
        <v>65</v>
      </c>
      <c r="G16" s="169" t="s">
        <v>71</v>
      </c>
      <c r="H16" s="169" t="s">
        <v>72</v>
      </c>
      <c r="I16" s="169" t="s">
        <v>73</v>
      </c>
      <c r="J16" s="167" t="s">
        <v>74</v>
      </c>
    </row>
    <row r="17" spans="1:10" ht="48.75" customHeight="1" thickBot="1" x14ac:dyDescent="0.35">
      <c r="A17" s="161"/>
      <c r="B17" s="161"/>
      <c r="C17" s="161"/>
      <c r="D17" s="179"/>
      <c r="E17" s="170"/>
      <c r="F17" s="170"/>
      <c r="G17" s="170"/>
      <c r="H17" s="170"/>
      <c r="I17" s="170"/>
      <c r="J17" s="168"/>
    </row>
    <row r="18" spans="1:10" ht="44.25" customHeight="1" x14ac:dyDescent="0.3">
      <c r="A18" s="160" t="s">
        <v>75</v>
      </c>
      <c r="B18" s="163" t="s">
        <v>98</v>
      </c>
      <c r="C18" s="130" t="s">
        <v>67</v>
      </c>
      <c r="D18" s="131">
        <f>D19+D20</f>
        <v>1286283374.3299999</v>
      </c>
      <c r="E18" s="128">
        <f t="shared" ref="E18:J18" si="0">E19+E20</f>
        <v>179894561</v>
      </c>
      <c r="F18" s="128">
        <f t="shared" si="0"/>
        <v>225112924.37</v>
      </c>
      <c r="G18" s="128">
        <f t="shared" si="0"/>
        <v>220293997.23999995</v>
      </c>
      <c r="H18" s="128">
        <f t="shared" si="0"/>
        <v>220327297.23999995</v>
      </c>
      <c r="I18" s="128">
        <f t="shared" si="0"/>
        <v>220327297.23999995</v>
      </c>
      <c r="J18" s="133">
        <f t="shared" si="0"/>
        <v>220327297.23999995</v>
      </c>
    </row>
    <row r="19" spans="1:10" ht="56.25" customHeight="1" x14ac:dyDescent="0.3">
      <c r="A19" s="161"/>
      <c r="B19" s="164"/>
      <c r="C19" s="148" t="s">
        <v>7</v>
      </c>
      <c r="D19" s="132">
        <f>D21+D28+D65</f>
        <v>1222711268.4399998</v>
      </c>
      <c r="E19" s="89">
        <f t="shared" ref="E19:F19" si="1">E21+E28+E65</f>
        <v>176322455.11000001</v>
      </c>
      <c r="F19" s="89">
        <f t="shared" si="1"/>
        <v>225112924.37</v>
      </c>
      <c r="G19" s="89">
        <f>G21+G28+G65</f>
        <v>205293997.23999995</v>
      </c>
      <c r="H19" s="89">
        <f t="shared" ref="H19:J19" si="2">H21+H28+H65</f>
        <v>205327297.23999995</v>
      </c>
      <c r="I19" s="89">
        <f t="shared" si="2"/>
        <v>205327297.23999995</v>
      </c>
      <c r="J19" s="134">
        <f t="shared" si="2"/>
        <v>205327297.23999995</v>
      </c>
    </row>
    <row r="20" spans="1:10" ht="56.25" customHeight="1" x14ac:dyDescent="0.3">
      <c r="A20" s="162"/>
      <c r="B20" s="165"/>
      <c r="C20" s="148" t="s">
        <v>103</v>
      </c>
      <c r="D20" s="108">
        <f>D29+D66</f>
        <v>63572105.890000001</v>
      </c>
      <c r="E20" s="109">
        <f t="shared" ref="E20:J20" si="3">E29+E66</f>
        <v>3572105.89</v>
      </c>
      <c r="F20" s="109">
        <f t="shared" si="3"/>
        <v>0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5">
        <f t="shared" si="3"/>
        <v>15000000</v>
      </c>
    </row>
    <row r="21" spans="1:10" s="115" customFormat="1" ht="81" customHeight="1" x14ac:dyDescent="0.3">
      <c r="A21" s="107" t="s">
        <v>76</v>
      </c>
      <c r="B21" s="119" t="s">
        <v>60</v>
      </c>
      <c r="C21" s="119" t="s">
        <v>7</v>
      </c>
      <c r="D21" s="66">
        <f>E21+F21+G21+H21+I21+J21</f>
        <v>71991700.290000007</v>
      </c>
      <c r="E21" s="89">
        <f t="shared" ref="E21:J21" si="4">E22+E24</f>
        <v>11125093.779999999</v>
      </c>
      <c r="F21" s="89">
        <f t="shared" si="4"/>
        <v>13240771.709999999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4">
        <f t="shared" si="4"/>
        <v>11906458.699999999</v>
      </c>
    </row>
    <row r="22" spans="1:10" ht="99" customHeight="1" x14ac:dyDescent="0.3">
      <c r="A22" s="1" t="s">
        <v>10</v>
      </c>
      <c r="B22" s="2" t="s">
        <v>60</v>
      </c>
      <c r="C22" s="2" t="s">
        <v>7</v>
      </c>
      <c r="D22" s="67">
        <f>E22+F22+G22+H22+I22+J22</f>
        <v>69375956.090000004</v>
      </c>
      <c r="E22" s="92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6">
        <v>11400336.5</v>
      </c>
    </row>
    <row r="23" spans="1:10" ht="63.75" customHeight="1" x14ac:dyDescent="0.3">
      <c r="A23" s="1" t="s">
        <v>11</v>
      </c>
      <c r="B23" s="2" t="s">
        <v>60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7" t="s">
        <v>8</v>
      </c>
    </row>
    <row r="24" spans="1:10" ht="78.75" customHeight="1" x14ac:dyDescent="0.3">
      <c r="A24" s="1" t="s">
        <v>123</v>
      </c>
      <c r="B24" s="2" t="s">
        <v>60</v>
      </c>
      <c r="C24" s="2" t="s">
        <v>7</v>
      </c>
      <c r="D24" s="67">
        <f>E24+F24+G24+H24+I24+J24</f>
        <v>2615744.2000000007</v>
      </c>
      <c r="E24" s="90">
        <f>376122.2-140000-150989</f>
        <v>85133.200000000012</v>
      </c>
      <c r="F24" s="90">
        <v>506122.2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6">
        <f t="shared" si="5"/>
        <v>506122.20000000019</v>
      </c>
    </row>
    <row r="25" spans="1:10" ht="236.25" customHeight="1" x14ac:dyDescent="0.3">
      <c r="A25" s="1" t="s">
        <v>39</v>
      </c>
      <c r="B25" s="2" t="s">
        <v>99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7" t="s">
        <v>8</v>
      </c>
    </row>
    <row r="26" spans="1:10" ht="84" customHeight="1" x14ac:dyDescent="0.3">
      <c r="A26" s="107" t="s">
        <v>77</v>
      </c>
      <c r="B26" s="119" t="s">
        <v>60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7" t="s">
        <v>8</v>
      </c>
    </row>
    <row r="27" spans="1:10" ht="84" customHeight="1" x14ac:dyDescent="0.3">
      <c r="A27" s="166" t="s">
        <v>78</v>
      </c>
      <c r="B27" s="166" t="s">
        <v>6</v>
      </c>
      <c r="C27" s="148" t="s">
        <v>67</v>
      </c>
      <c r="D27" s="110">
        <f>D28+D29</f>
        <v>174990605.35999998</v>
      </c>
      <c r="E27" s="111">
        <f t="shared" ref="E27:J27" si="6">E28+E29</f>
        <v>25356368.810000002</v>
      </c>
      <c r="F27" s="111">
        <f t="shared" si="6"/>
        <v>39248382.030000001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38">
        <f t="shared" si="6"/>
        <v>27596463.629999999</v>
      </c>
    </row>
    <row r="28" spans="1:10" s="115" customFormat="1" ht="47.25" customHeight="1" x14ac:dyDescent="0.3">
      <c r="A28" s="161"/>
      <c r="B28" s="161"/>
      <c r="C28" s="148" t="s">
        <v>7</v>
      </c>
      <c r="D28" s="110">
        <f>D30+D42+D46+D59</f>
        <v>171418499.47</v>
      </c>
      <c r="E28" s="111">
        <f>E30+E42+E46+E59</f>
        <v>21784262.920000002</v>
      </c>
      <c r="F28" s="111">
        <f t="shared" ref="F28:J28" si="7">F30+F42+F46+F59</f>
        <v>39248382.030000001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38">
        <f t="shared" si="7"/>
        <v>27596463.629999999</v>
      </c>
    </row>
    <row r="29" spans="1:10" s="115" customFormat="1" ht="47.25" customHeight="1" x14ac:dyDescent="0.3">
      <c r="A29" s="162"/>
      <c r="B29" s="162"/>
      <c r="C29" s="148" t="s">
        <v>103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38">
        <f t="shared" si="8"/>
        <v>0</v>
      </c>
    </row>
    <row r="30" spans="1:10" ht="99.75" customHeight="1" x14ac:dyDescent="0.3">
      <c r="A30" s="147" t="s">
        <v>12</v>
      </c>
      <c r="B30" s="145" t="s">
        <v>6</v>
      </c>
      <c r="C30" s="2" t="s">
        <v>7</v>
      </c>
      <c r="D30" s="67">
        <f>SUM(E30:J30)</f>
        <v>11324525.329999998</v>
      </c>
      <c r="E30" s="90">
        <f>SUM(E31:E41)</f>
        <v>702424.43</v>
      </c>
      <c r="F30" s="90">
        <f t="shared" ref="F30:J30" si="9">SUM(F31:F41)</f>
        <v>7631092.1799999997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36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9">
        <f t="shared" si="11"/>
        <v>214900</v>
      </c>
    </row>
    <row r="32" spans="1:10" ht="100.5" customHeight="1" x14ac:dyDescent="0.3">
      <c r="A32" s="1" t="s">
        <v>88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9">
        <v>207280</v>
      </c>
    </row>
    <row r="33" spans="1:10" ht="130.5" customHeight="1" x14ac:dyDescent="0.3">
      <c r="A33" s="1" t="s">
        <v>89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9">
        <v>20000</v>
      </c>
    </row>
    <row r="34" spans="1:10" ht="81" customHeight="1" x14ac:dyDescent="0.3">
      <c r="A34" s="1" t="s">
        <v>108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9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6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7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7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7" t="s">
        <v>8</v>
      </c>
    </row>
    <row r="39" spans="1:10" ht="114" customHeight="1" x14ac:dyDescent="0.3">
      <c r="A39" s="101" t="s">
        <v>90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40">
        <v>50000</v>
      </c>
    </row>
    <row r="40" spans="1:10" ht="114" customHeight="1" x14ac:dyDescent="0.3">
      <c r="A40" s="101" t="s">
        <v>91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40">
        <v>99572.18</v>
      </c>
    </row>
    <row r="41" spans="1:10" ht="114" customHeight="1" x14ac:dyDescent="0.3">
      <c r="A41" s="101" t="s">
        <v>129</v>
      </c>
      <c r="B41" s="102" t="s">
        <v>6</v>
      </c>
      <c r="C41" s="2" t="s">
        <v>7</v>
      </c>
      <c r="D41" s="67">
        <f t="shared" si="13"/>
        <v>6823340</v>
      </c>
      <c r="E41" s="113">
        <v>0</v>
      </c>
      <c r="F41" s="113">
        <v>6823340</v>
      </c>
      <c r="G41" s="113">
        <v>0</v>
      </c>
      <c r="H41" s="113">
        <v>0</v>
      </c>
      <c r="I41" s="113">
        <v>0</v>
      </c>
      <c r="J41" s="140">
        <v>0</v>
      </c>
    </row>
    <row r="42" spans="1:10" ht="84" customHeight="1" x14ac:dyDescent="0.3">
      <c r="A42" s="1" t="s">
        <v>28</v>
      </c>
      <c r="B42" s="2" t="s">
        <v>6</v>
      </c>
      <c r="C42" s="2" t="s">
        <v>7</v>
      </c>
      <c r="D42" s="67">
        <f t="shared" si="13"/>
        <v>34306333.269999996</v>
      </c>
      <c r="E42" s="90">
        <f t="shared" ref="E42:J42" si="14">SUM(E43:E44)</f>
        <v>1059883.27</v>
      </c>
      <c r="F42" s="90">
        <f t="shared" si="14"/>
        <v>6649290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36">
        <f t="shared" si="14"/>
        <v>6649290</v>
      </c>
    </row>
    <row r="43" spans="1:10" ht="225.75" customHeight="1" x14ac:dyDescent="0.3">
      <c r="A43" s="127" t="s">
        <v>124</v>
      </c>
      <c r="B43" s="2" t="s">
        <v>6</v>
      </c>
      <c r="C43" s="2" t="s">
        <v>7</v>
      </c>
      <c r="D43" s="67">
        <f t="shared" si="13"/>
        <v>33521482.109999999</v>
      </c>
      <c r="E43" s="105">
        <f>996262.92+1269.19</f>
        <v>997532.11</v>
      </c>
      <c r="F43" s="105">
        <v>6504790</v>
      </c>
      <c r="G43" s="105">
        <v>6504790</v>
      </c>
      <c r="H43" s="105">
        <v>6504790</v>
      </c>
      <c r="I43" s="105">
        <v>6504790</v>
      </c>
      <c r="J43" s="139">
        <v>6504790</v>
      </c>
    </row>
    <row r="44" spans="1:10" ht="93.75" customHeight="1" x14ac:dyDescent="0.3">
      <c r="A44" s="1" t="s">
        <v>92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36">
        <v>144500</v>
      </c>
    </row>
    <row r="45" spans="1:10" ht="48.75" customHeight="1" x14ac:dyDescent="0.3">
      <c r="A45" s="156" t="s">
        <v>13</v>
      </c>
      <c r="B45" s="153" t="s">
        <v>6</v>
      </c>
      <c r="C45" s="148" t="s">
        <v>67</v>
      </c>
      <c r="D45" s="67">
        <f>SUM(E45:J45)</f>
        <v>30638462.539999999</v>
      </c>
      <c r="E45" s="90">
        <f>E46+E47</f>
        <v>8929994.9000000004</v>
      </c>
      <c r="F45" s="90">
        <f>F46+F47</f>
        <v>5889228.5599999996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36">
        <f t="shared" si="15"/>
        <v>3954809.77</v>
      </c>
    </row>
    <row r="46" spans="1:10" ht="48.75" customHeight="1" x14ac:dyDescent="0.3">
      <c r="A46" s="157"/>
      <c r="B46" s="154"/>
      <c r="C46" s="148" t="s">
        <v>7</v>
      </c>
      <c r="D46" s="67">
        <f>D48+D51+D52+D53+D55+D57+D58</f>
        <v>27066356.649999999</v>
      </c>
      <c r="E46" s="90">
        <f>E48+E51+E52+E53+E55+E57+E58</f>
        <v>5357889.01</v>
      </c>
      <c r="F46" s="90">
        <f t="shared" ref="F46:J46" si="16">F48+F51+F52+F53+F55+F57+F58</f>
        <v>5889228.5599999996</v>
      </c>
      <c r="G46" s="90">
        <f t="shared" si="16"/>
        <v>3954809.77</v>
      </c>
      <c r="H46" s="90">
        <f t="shared" si="16"/>
        <v>3954809.77</v>
      </c>
      <c r="I46" s="90">
        <f t="shared" si="16"/>
        <v>3954809.77</v>
      </c>
      <c r="J46" s="136">
        <f t="shared" si="16"/>
        <v>3954809.77</v>
      </c>
    </row>
    <row r="47" spans="1:10" ht="48.75" customHeight="1" x14ac:dyDescent="0.3">
      <c r="A47" s="158"/>
      <c r="B47" s="155"/>
      <c r="C47" s="148" t="s">
        <v>103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36">
        <f t="shared" si="17"/>
        <v>0</v>
      </c>
    </row>
    <row r="48" spans="1:10" ht="42.75" customHeight="1" x14ac:dyDescent="0.3">
      <c r="A48" s="156" t="s">
        <v>29</v>
      </c>
      <c r="B48" s="114"/>
      <c r="C48" s="2" t="s">
        <v>67</v>
      </c>
      <c r="D48" s="67">
        <f t="shared" ref="D48:D50" si="18">SUM(E48:J48)</f>
        <v>9475572.4399999976</v>
      </c>
      <c r="E48" s="90">
        <f>E49+E50</f>
        <v>2063208.5899999999</v>
      </c>
      <c r="F48" s="90">
        <f>F49+F50</f>
        <v>2825684.77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36">
        <f t="shared" si="19"/>
        <v>1146669.77</v>
      </c>
    </row>
    <row r="49" spans="1:10" ht="84.75" customHeight="1" x14ac:dyDescent="0.3">
      <c r="A49" s="157"/>
      <c r="B49" s="145" t="s">
        <v>6</v>
      </c>
      <c r="C49" s="146" t="s">
        <v>7</v>
      </c>
      <c r="D49" s="67">
        <f t="shared" si="18"/>
        <v>7220034.2199999988</v>
      </c>
      <c r="E49" s="90">
        <f>1407602.69+36457.68</f>
        <v>1444060.3699999999</v>
      </c>
      <c r="F49" s="90">
        <v>1189294.77</v>
      </c>
      <c r="G49" s="90">
        <v>1146669.77</v>
      </c>
      <c r="H49" s="90">
        <v>1146669.77</v>
      </c>
      <c r="I49" s="90">
        <v>1146669.77</v>
      </c>
      <c r="J49" s="136">
        <v>1146669.77</v>
      </c>
    </row>
    <row r="50" spans="1:10" ht="57.75" customHeight="1" x14ac:dyDescent="0.3">
      <c r="A50" s="158"/>
      <c r="B50" s="2" t="s">
        <v>106</v>
      </c>
      <c r="C50" s="146" t="s">
        <v>7</v>
      </c>
      <c r="D50" s="67">
        <f t="shared" si="18"/>
        <v>2255538.2199999997</v>
      </c>
      <c r="E50" s="90">
        <v>619148.22</v>
      </c>
      <c r="F50" s="90">
        <v>1636390</v>
      </c>
      <c r="G50" s="90">
        <v>0</v>
      </c>
      <c r="H50" s="90">
        <v>0</v>
      </c>
      <c r="I50" s="90">
        <v>0</v>
      </c>
      <c r="J50" s="136">
        <v>0</v>
      </c>
    </row>
    <row r="51" spans="1:10" ht="109.5" customHeight="1" x14ac:dyDescent="0.3">
      <c r="A51" s="1" t="s">
        <v>93</v>
      </c>
      <c r="B51" s="2" t="s">
        <v>6</v>
      </c>
      <c r="C51" s="2" t="s">
        <v>7</v>
      </c>
      <c r="D51" s="67">
        <f t="shared" ref="D51:D63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39">
        <v>239040</v>
      </c>
    </row>
    <row r="52" spans="1:10" ht="84" customHeight="1" x14ac:dyDescent="0.3">
      <c r="A52" s="1" t="s">
        <v>94</v>
      </c>
      <c r="B52" s="2" t="s">
        <v>6</v>
      </c>
      <c r="C52" s="103" t="s">
        <v>7</v>
      </c>
      <c r="D52" s="67">
        <f t="shared" si="20"/>
        <v>14821599.550000001</v>
      </c>
      <c r="E52" s="105">
        <f>2091009.55-114910</f>
        <v>1976099.55</v>
      </c>
      <c r="F52" s="105">
        <v>2569100</v>
      </c>
      <c r="G52" s="105">
        <v>2569100</v>
      </c>
      <c r="H52" s="105">
        <v>2569100</v>
      </c>
      <c r="I52" s="105">
        <v>2569100</v>
      </c>
      <c r="J52" s="139">
        <v>2569100</v>
      </c>
    </row>
    <row r="53" spans="1:10" ht="84" customHeight="1" x14ac:dyDescent="0.3">
      <c r="A53" s="1" t="s">
        <v>107</v>
      </c>
      <c r="B53" s="2" t="s">
        <v>106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39">
        <v>0</v>
      </c>
    </row>
    <row r="54" spans="1:10" ht="42" customHeight="1" x14ac:dyDescent="0.3">
      <c r="A54" s="189" t="s">
        <v>110</v>
      </c>
      <c r="B54" s="153" t="s">
        <v>106</v>
      </c>
      <c r="C54" s="146" t="s">
        <v>67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39">
        <f t="shared" si="21"/>
        <v>0</v>
      </c>
    </row>
    <row r="55" spans="1:10" ht="42" customHeight="1" x14ac:dyDescent="0.3">
      <c r="A55" s="190"/>
      <c r="B55" s="154"/>
      <c r="C55" s="146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39">
        <v>0</v>
      </c>
    </row>
    <row r="56" spans="1:10" ht="42" customHeight="1" x14ac:dyDescent="0.3">
      <c r="A56" s="191"/>
      <c r="B56" s="155"/>
      <c r="C56" s="146" t="s">
        <v>103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39">
        <v>0</v>
      </c>
    </row>
    <row r="57" spans="1:10" ht="78" customHeight="1" x14ac:dyDescent="0.3">
      <c r="A57" s="112" t="s">
        <v>109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39">
        <v>0</v>
      </c>
    </row>
    <row r="58" spans="1:10" ht="78" customHeight="1" x14ac:dyDescent="0.3">
      <c r="A58" s="151" t="s">
        <v>130</v>
      </c>
      <c r="B58" s="152" t="s">
        <v>6</v>
      </c>
      <c r="C58" s="103" t="s">
        <v>7</v>
      </c>
      <c r="D58" s="67">
        <f t="shared" si="20"/>
        <v>255403.79</v>
      </c>
      <c r="E58" s="105">
        <v>0</v>
      </c>
      <c r="F58" s="105">
        <v>255403.79</v>
      </c>
      <c r="G58" s="105">
        <v>0</v>
      </c>
      <c r="H58" s="105">
        <v>0</v>
      </c>
      <c r="I58" s="105">
        <v>0</v>
      </c>
      <c r="J58" s="139">
        <v>0</v>
      </c>
    </row>
    <row r="59" spans="1:10" ht="84" customHeight="1" x14ac:dyDescent="0.3">
      <c r="A59" s="1" t="s">
        <v>14</v>
      </c>
      <c r="B59" s="2" t="s">
        <v>6</v>
      </c>
      <c r="C59" s="2" t="s">
        <v>7</v>
      </c>
      <c r="D59" s="67">
        <f t="shared" si="20"/>
        <v>98721284.219999999</v>
      </c>
      <c r="E59" s="90">
        <f>SUM(E60:E63)</f>
        <v>14664066.210000001</v>
      </c>
      <c r="F59" s="90">
        <f>SUM(F60:F63)</f>
        <v>19078771.289999999</v>
      </c>
      <c r="G59" s="90">
        <f t="shared" ref="G59:J59" si="22">SUM(G60:G63)</f>
        <v>16244611.68</v>
      </c>
      <c r="H59" s="90">
        <f t="shared" si="22"/>
        <v>16244611.68</v>
      </c>
      <c r="I59" s="90">
        <f t="shared" si="22"/>
        <v>16244611.68</v>
      </c>
      <c r="J59" s="136">
        <f t="shared" si="22"/>
        <v>16244611.68</v>
      </c>
    </row>
    <row r="60" spans="1:10" ht="85.5" customHeight="1" x14ac:dyDescent="0.3">
      <c r="A60" s="1" t="s">
        <v>30</v>
      </c>
      <c r="B60" s="2" t="s">
        <v>6</v>
      </c>
      <c r="C60" s="2" t="s">
        <v>7</v>
      </c>
      <c r="D60" s="67">
        <f t="shared" si="20"/>
        <v>96089317.650000006</v>
      </c>
      <c r="E60" s="106">
        <v>13961599.640000001</v>
      </c>
      <c r="F60" s="106">
        <f>15858711.68+2834159.61</f>
        <v>18692871.289999999</v>
      </c>
      <c r="G60" s="106">
        <v>15858711.68</v>
      </c>
      <c r="H60" s="106">
        <v>15858711.68</v>
      </c>
      <c r="I60" s="106">
        <v>15858711.68</v>
      </c>
      <c r="J60" s="141">
        <v>15858711.68</v>
      </c>
    </row>
    <row r="61" spans="1:10" ht="89.25" customHeight="1" x14ac:dyDescent="0.3">
      <c r="A61" s="1" t="s">
        <v>95</v>
      </c>
      <c r="B61" s="2" t="s">
        <v>6</v>
      </c>
      <c r="C61" s="2" t="s">
        <v>7</v>
      </c>
      <c r="D61" s="67">
        <f t="shared" si="20"/>
        <v>2103986</v>
      </c>
      <c r="E61" s="106">
        <f>174486</f>
        <v>174486</v>
      </c>
      <c r="F61" s="106">
        <v>385900</v>
      </c>
      <c r="G61" s="106">
        <v>385900</v>
      </c>
      <c r="H61" s="106">
        <v>385900</v>
      </c>
      <c r="I61" s="106">
        <v>385900</v>
      </c>
      <c r="J61" s="141">
        <v>385900</v>
      </c>
    </row>
    <row r="62" spans="1:10" ht="91.5" customHeight="1" x14ac:dyDescent="0.3">
      <c r="A62" s="1" t="s">
        <v>38</v>
      </c>
      <c r="B62" s="2" t="s">
        <v>6</v>
      </c>
      <c r="C62" s="2" t="s">
        <v>7</v>
      </c>
      <c r="D62" s="69">
        <f t="shared" si="20"/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142">
        <v>0</v>
      </c>
    </row>
    <row r="63" spans="1:10" ht="111.75" customHeight="1" x14ac:dyDescent="0.3">
      <c r="A63" s="1" t="s">
        <v>41</v>
      </c>
      <c r="B63" s="2" t="s">
        <v>6</v>
      </c>
      <c r="C63" s="2" t="s">
        <v>7</v>
      </c>
      <c r="D63" s="69">
        <f t="shared" si="20"/>
        <v>527980.57000000007</v>
      </c>
      <c r="E63" s="92">
        <f>452480.57+75500</f>
        <v>527980.57000000007</v>
      </c>
      <c r="F63" s="92">
        <v>0</v>
      </c>
      <c r="G63" s="92">
        <v>0</v>
      </c>
      <c r="H63" s="92">
        <v>0</v>
      </c>
      <c r="I63" s="92">
        <v>0</v>
      </c>
      <c r="J63" s="142">
        <v>0</v>
      </c>
    </row>
    <row r="64" spans="1:10" ht="38.25" customHeight="1" x14ac:dyDescent="0.3">
      <c r="A64" s="182" t="s">
        <v>79</v>
      </c>
      <c r="B64" s="182" t="s">
        <v>100</v>
      </c>
      <c r="C64" s="119" t="s">
        <v>67</v>
      </c>
      <c r="D64" s="69">
        <f t="shared" ref="D64:D66" si="23">SUM(E64:J64)</f>
        <v>1039301068.6799998</v>
      </c>
      <c r="E64" s="92">
        <f>E69+E76+E93+E98+E99+E100+E101+E102+E103+E104</f>
        <v>143413098.41</v>
      </c>
      <c r="F64" s="92">
        <f>F69+F76+F93+F98+F99+F100+F101+F102+F103+F104</f>
        <v>172623770.63</v>
      </c>
      <c r="G64" s="92">
        <f>G69+G76+G93+G98+G99+G100+G101+G102+G103+G104</f>
        <v>180791074.90999997</v>
      </c>
      <c r="H64" s="92">
        <f t="shared" ref="H64:J64" si="24">H69+H76+H93+H98+H99+H100+H101+H102+H103+H104</f>
        <v>180824374.90999997</v>
      </c>
      <c r="I64" s="92">
        <f t="shared" si="24"/>
        <v>180824374.90999997</v>
      </c>
      <c r="J64" s="142">
        <f t="shared" si="24"/>
        <v>180824374.90999997</v>
      </c>
    </row>
    <row r="65" spans="1:10" ht="38.25" customHeight="1" x14ac:dyDescent="0.3">
      <c r="A65" s="164"/>
      <c r="B65" s="164"/>
      <c r="C65" s="146" t="s">
        <v>7</v>
      </c>
      <c r="D65" s="69">
        <f t="shared" si="23"/>
        <v>979301068.67999983</v>
      </c>
      <c r="E65" s="92">
        <f>E69+E76+E93+E98+E99+E100+E101+E102+E103+E105</f>
        <v>143413098.41</v>
      </c>
      <c r="F65" s="92">
        <f>F69+F76+F93+F98+F99+F100+F101+F102+F103+F105</f>
        <v>172623770.63</v>
      </c>
      <c r="G65" s="92">
        <f>G69+G76+G93+G98+G99+G100+G101+G102+G103+G105</f>
        <v>165791074.90999997</v>
      </c>
      <c r="H65" s="92">
        <f t="shared" ref="H65:J65" si="25">H69+H76+H93+H98+H99+H100+H101+H102+H103+H105</f>
        <v>165824374.90999997</v>
      </c>
      <c r="I65" s="92">
        <f t="shared" si="25"/>
        <v>165824374.90999997</v>
      </c>
      <c r="J65" s="142">
        <f t="shared" si="25"/>
        <v>165824374.90999997</v>
      </c>
    </row>
    <row r="66" spans="1:10" ht="38.25" customHeight="1" x14ac:dyDescent="0.3">
      <c r="A66" s="165"/>
      <c r="B66" s="165"/>
      <c r="C66" s="146" t="s">
        <v>103</v>
      </c>
      <c r="D66" s="69">
        <f t="shared" si="23"/>
        <v>60000000</v>
      </c>
      <c r="E66" s="92">
        <f>E106</f>
        <v>0</v>
      </c>
      <c r="F66" s="92">
        <f t="shared" ref="F66:J66" si="26">F106</f>
        <v>0</v>
      </c>
      <c r="G66" s="92">
        <f t="shared" si="26"/>
        <v>15000000</v>
      </c>
      <c r="H66" s="92">
        <f t="shared" si="26"/>
        <v>15000000</v>
      </c>
      <c r="I66" s="92">
        <f t="shared" si="26"/>
        <v>15000000</v>
      </c>
      <c r="J66" s="142">
        <f t="shared" si="26"/>
        <v>15000000</v>
      </c>
    </row>
    <row r="67" spans="1:10" ht="87.75" customHeight="1" x14ac:dyDescent="0.3">
      <c r="A67" s="7" t="s">
        <v>31</v>
      </c>
      <c r="B67" s="5" t="s">
        <v>85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37" t="s">
        <v>8</v>
      </c>
    </row>
    <row r="68" spans="1:10" ht="104.25" customHeight="1" x14ac:dyDescent="0.3">
      <c r="A68" s="8" t="s">
        <v>59</v>
      </c>
      <c r="B68" s="5" t="s">
        <v>61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7" t="s">
        <v>8</v>
      </c>
    </row>
    <row r="69" spans="1:10" ht="162" customHeight="1" x14ac:dyDescent="0.3">
      <c r="A69" s="10" t="s">
        <v>32</v>
      </c>
      <c r="B69" s="5" t="s">
        <v>62</v>
      </c>
      <c r="C69" s="2" t="s">
        <v>67</v>
      </c>
      <c r="D69" s="70">
        <f>SUM(D70:D75)</f>
        <v>18105820</v>
      </c>
      <c r="E69" s="93">
        <f>SUM(E70:E75)</f>
        <v>5475970</v>
      </c>
      <c r="F69" s="93">
        <f>SUM(F70:F75)</f>
        <v>2525970</v>
      </c>
      <c r="G69" s="93">
        <f t="shared" ref="G69:J69" si="27">SUM(G70:G75)</f>
        <v>2525970</v>
      </c>
      <c r="H69" s="93">
        <f t="shared" si="27"/>
        <v>2525970</v>
      </c>
      <c r="I69" s="93">
        <f t="shared" si="27"/>
        <v>2525970</v>
      </c>
      <c r="J69" s="143">
        <f t="shared" si="27"/>
        <v>2525970</v>
      </c>
    </row>
    <row r="70" spans="1:10" ht="99" customHeight="1" x14ac:dyDescent="0.3">
      <c r="A70" s="8" t="s">
        <v>83</v>
      </c>
      <c r="B70" s="5" t="s">
        <v>62</v>
      </c>
      <c r="C70" s="2" t="s">
        <v>7</v>
      </c>
      <c r="D70" s="68">
        <f>SUM(E70:J70)</f>
        <v>15461820</v>
      </c>
      <c r="E70" s="93">
        <v>3130970</v>
      </c>
      <c r="F70" s="93">
        <f>2525970-299000</f>
        <v>2226970</v>
      </c>
      <c r="G70" s="93">
        <v>2525970</v>
      </c>
      <c r="H70" s="93">
        <v>2525970</v>
      </c>
      <c r="I70" s="93">
        <v>2525970</v>
      </c>
      <c r="J70" s="143">
        <v>2525970</v>
      </c>
    </row>
    <row r="71" spans="1:10" ht="114" customHeight="1" x14ac:dyDescent="0.3">
      <c r="A71" s="10" t="s">
        <v>125</v>
      </c>
      <c r="B71" s="5" t="s">
        <v>84</v>
      </c>
      <c r="C71" s="2" t="s">
        <v>7</v>
      </c>
      <c r="D71" s="70">
        <f t="shared" ref="D71:D92" si="28">SUM(E71:J71)</f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3">
        <v>0</v>
      </c>
    </row>
    <row r="72" spans="1:10" ht="123.75" customHeight="1" x14ac:dyDescent="0.3">
      <c r="A72" s="10" t="s">
        <v>126</v>
      </c>
      <c r="B72" s="5" t="s">
        <v>84</v>
      </c>
      <c r="C72" s="2" t="s">
        <v>7</v>
      </c>
      <c r="D72" s="70">
        <f t="shared" si="28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3">
        <v>0</v>
      </c>
    </row>
    <row r="73" spans="1:10" ht="119.25" customHeight="1" x14ac:dyDescent="0.3">
      <c r="A73" s="10" t="s">
        <v>127</v>
      </c>
      <c r="B73" s="5" t="s">
        <v>62</v>
      </c>
      <c r="C73" s="2" t="s">
        <v>7</v>
      </c>
      <c r="D73" s="70">
        <f t="shared" si="28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3">
        <v>0</v>
      </c>
    </row>
    <row r="74" spans="1:10" ht="126.75" customHeight="1" x14ac:dyDescent="0.3">
      <c r="A74" s="8" t="s">
        <v>128</v>
      </c>
      <c r="B74" s="5" t="s">
        <v>62</v>
      </c>
      <c r="C74" s="2" t="s">
        <v>7</v>
      </c>
      <c r="D74" s="70">
        <f t="shared" si="28"/>
        <v>95000</v>
      </c>
      <c r="E74" s="93">
        <v>95000</v>
      </c>
      <c r="F74" s="93">
        <v>0</v>
      </c>
      <c r="G74" s="93">
        <v>0</v>
      </c>
      <c r="H74" s="93">
        <v>0</v>
      </c>
      <c r="I74" s="93">
        <v>0</v>
      </c>
      <c r="J74" s="143">
        <v>0</v>
      </c>
    </row>
    <row r="75" spans="1:10" ht="126.75" customHeight="1" x14ac:dyDescent="0.3">
      <c r="A75" s="8" t="s">
        <v>117</v>
      </c>
      <c r="B75" s="5" t="s">
        <v>62</v>
      </c>
      <c r="C75" s="2" t="s">
        <v>7</v>
      </c>
      <c r="D75" s="70">
        <f t="shared" si="28"/>
        <v>2549000</v>
      </c>
      <c r="E75" s="93">
        <v>2250000</v>
      </c>
      <c r="F75" s="93">
        <v>299000</v>
      </c>
      <c r="G75" s="93">
        <v>0</v>
      </c>
      <c r="H75" s="93">
        <v>0</v>
      </c>
      <c r="I75" s="93">
        <v>0</v>
      </c>
      <c r="J75" s="143">
        <v>0</v>
      </c>
    </row>
    <row r="76" spans="1:10" ht="116.25" customHeight="1" x14ac:dyDescent="0.3">
      <c r="A76" s="156" t="s">
        <v>40</v>
      </c>
      <c r="B76" s="5" t="s">
        <v>35</v>
      </c>
      <c r="C76" s="2" t="s">
        <v>67</v>
      </c>
      <c r="D76" s="69">
        <f t="shared" si="28"/>
        <v>10172186.92</v>
      </c>
      <c r="E76" s="92">
        <f t="shared" ref="E76:J76" si="29">E77+E78+E79</f>
        <v>1914038.92</v>
      </c>
      <c r="F76" s="92">
        <f t="shared" si="29"/>
        <v>1651629.6</v>
      </c>
      <c r="G76" s="92">
        <f t="shared" si="29"/>
        <v>1651629.6</v>
      </c>
      <c r="H76" s="92">
        <f t="shared" si="29"/>
        <v>1651629.6</v>
      </c>
      <c r="I76" s="92">
        <f t="shared" si="29"/>
        <v>1651629.6</v>
      </c>
      <c r="J76" s="142">
        <f t="shared" si="29"/>
        <v>1651629.6</v>
      </c>
    </row>
    <row r="77" spans="1:10" ht="18" customHeight="1" x14ac:dyDescent="0.35">
      <c r="A77" s="157"/>
      <c r="B77" s="3" t="s">
        <v>3</v>
      </c>
      <c r="C77" s="2" t="s">
        <v>7</v>
      </c>
      <c r="D77" s="69">
        <f t="shared" si="28"/>
        <v>8467196.9199999999</v>
      </c>
      <c r="E77" s="92">
        <f>E81+E85+E88+E91</f>
        <v>1629873.92</v>
      </c>
      <c r="F77" s="92">
        <f>F81+F85+F88+F91</f>
        <v>1367464.6</v>
      </c>
      <c r="G77" s="92">
        <f t="shared" ref="G77:J78" si="30">G81+G85+G88+G91</f>
        <v>1367464.6</v>
      </c>
      <c r="H77" s="92">
        <f t="shared" si="30"/>
        <v>1367464.6</v>
      </c>
      <c r="I77" s="92">
        <f t="shared" si="30"/>
        <v>1367464.6</v>
      </c>
      <c r="J77" s="142">
        <f t="shared" si="30"/>
        <v>1367464.6</v>
      </c>
    </row>
    <row r="78" spans="1:10" ht="16.5" customHeight="1" x14ac:dyDescent="0.35">
      <c r="A78" s="157"/>
      <c r="B78" s="3" t="s">
        <v>4</v>
      </c>
      <c r="C78" s="2" t="s">
        <v>7</v>
      </c>
      <c r="D78" s="69">
        <f t="shared" si="28"/>
        <v>1638570</v>
      </c>
      <c r="E78" s="92">
        <f>E82+E86+E89+E92</f>
        <v>273095</v>
      </c>
      <c r="F78" s="92">
        <f>F82+F86+F89+F92</f>
        <v>273095</v>
      </c>
      <c r="G78" s="92">
        <f t="shared" si="30"/>
        <v>273095</v>
      </c>
      <c r="H78" s="92">
        <f t="shared" si="30"/>
        <v>273095</v>
      </c>
      <c r="I78" s="92">
        <f t="shared" si="30"/>
        <v>273095</v>
      </c>
      <c r="J78" s="142">
        <f t="shared" si="30"/>
        <v>273095</v>
      </c>
    </row>
    <row r="79" spans="1:10" ht="16.5" customHeight="1" x14ac:dyDescent="0.3">
      <c r="A79" s="158"/>
      <c r="B79" s="2" t="s">
        <v>5</v>
      </c>
      <c r="C79" s="2" t="s">
        <v>7</v>
      </c>
      <c r="D79" s="69">
        <f t="shared" si="28"/>
        <v>66420</v>
      </c>
      <c r="E79" s="92">
        <f>E83</f>
        <v>11070</v>
      </c>
      <c r="F79" s="92">
        <f>F83</f>
        <v>11070</v>
      </c>
      <c r="G79" s="92">
        <f t="shared" ref="G79:J79" si="31">G83</f>
        <v>11070</v>
      </c>
      <c r="H79" s="92">
        <f t="shared" si="31"/>
        <v>11070</v>
      </c>
      <c r="I79" s="92">
        <f t="shared" si="31"/>
        <v>11070</v>
      </c>
      <c r="J79" s="142">
        <f t="shared" si="31"/>
        <v>11070</v>
      </c>
    </row>
    <row r="80" spans="1:10" ht="111.75" customHeight="1" x14ac:dyDescent="0.3">
      <c r="A80" s="156" t="s">
        <v>17</v>
      </c>
      <c r="B80" s="5" t="s">
        <v>35</v>
      </c>
      <c r="C80" s="2" t="s">
        <v>67</v>
      </c>
      <c r="D80" s="69">
        <f t="shared" si="28"/>
        <v>6093379.9199999999</v>
      </c>
      <c r="E80" s="92">
        <f t="shared" ref="E80:J80" si="32">E81+E82+E83</f>
        <v>1147429.92</v>
      </c>
      <c r="F80" s="92">
        <f t="shared" si="32"/>
        <v>989190</v>
      </c>
      <c r="G80" s="92">
        <f t="shared" si="32"/>
        <v>989190</v>
      </c>
      <c r="H80" s="92">
        <f t="shared" si="32"/>
        <v>989190</v>
      </c>
      <c r="I80" s="92">
        <f t="shared" si="32"/>
        <v>989190</v>
      </c>
      <c r="J80" s="142">
        <f t="shared" si="32"/>
        <v>989190</v>
      </c>
    </row>
    <row r="81" spans="1:10" ht="19.5" customHeight="1" x14ac:dyDescent="0.35">
      <c r="A81" s="157"/>
      <c r="B81" s="3" t="s">
        <v>3</v>
      </c>
      <c r="C81" s="2" t="s">
        <v>7</v>
      </c>
      <c r="D81" s="69">
        <f t="shared" si="28"/>
        <v>5448139.9199999999</v>
      </c>
      <c r="E81" s="92">
        <f>344850+264000+272800+262000-103760.08</f>
        <v>1039889.92</v>
      </c>
      <c r="F81" s="92">
        <f>344850+264000+272800</f>
        <v>881650</v>
      </c>
      <c r="G81" s="92">
        <f t="shared" ref="G81:J81" si="33">344850+264000+272800</f>
        <v>881650</v>
      </c>
      <c r="H81" s="92">
        <f t="shared" si="33"/>
        <v>881650</v>
      </c>
      <c r="I81" s="92">
        <f t="shared" si="33"/>
        <v>881650</v>
      </c>
      <c r="J81" s="142">
        <f t="shared" si="33"/>
        <v>881650</v>
      </c>
    </row>
    <row r="82" spans="1:10" ht="19.5" customHeight="1" x14ac:dyDescent="0.35">
      <c r="A82" s="157"/>
      <c r="B82" s="3" t="s">
        <v>4</v>
      </c>
      <c r="C82" s="2" t="s">
        <v>7</v>
      </c>
      <c r="D82" s="69">
        <f t="shared" si="28"/>
        <v>578820</v>
      </c>
      <c r="E82" s="92">
        <v>96470</v>
      </c>
      <c r="F82" s="92">
        <v>96470</v>
      </c>
      <c r="G82" s="92">
        <v>96470</v>
      </c>
      <c r="H82" s="92">
        <v>96470</v>
      </c>
      <c r="I82" s="92">
        <v>96470</v>
      </c>
      <c r="J82" s="142">
        <v>96470</v>
      </c>
    </row>
    <row r="83" spans="1:10" ht="19.5" customHeight="1" x14ac:dyDescent="0.3">
      <c r="A83" s="158"/>
      <c r="B83" s="2" t="s">
        <v>5</v>
      </c>
      <c r="C83" s="2" t="s">
        <v>7</v>
      </c>
      <c r="D83" s="69">
        <f t="shared" si="28"/>
        <v>66420</v>
      </c>
      <c r="E83" s="92">
        <v>11070</v>
      </c>
      <c r="F83" s="92">
        <v>11070</v>
      </c>
      <c r="G83" s="92">
        <v>11070</v>
      </c>
      <c r="H83" s="92">
        <v>11070</v>
      </c>
      <c r="I83" s="92">
        <v>11070</v>
      </c>
      <c r="J83" s="142">
        <v>11070</v>
      </c>
    </row>
    <row r="84" spans="1:10" ht="111" customHeight="1" x14ac:dyDescent="0.3">
      <c r="A84" s="156" t="s">
        <v>16</v>
      </c>
      <c r="B84" s="5" t="s">
        <v>101</v>
      </c>
      <c r="C84" s="2" t="s">
        <v>67</v>
      </c>
      <c r="D84" s="69">
        <f t="shared" si="28"/>
        <v>765356.99999999988</v>
      </c>
      <c r="E84" s="92">
        <f>E85+E86</f>
        <v>169559</v>
      </c>
      <c r="F84" s="92">
        <f>F85+F86</f>
        <v>119159.6</v>
      </c>
      <c r="G84" s="92">
        <f t="shared" ref="G84:J84" si="34">G85+G86</f>
        <v>119159.6</v>
      </c>
      <c r="H84" s="92">
        <f t="shared" si="34"/>
        <v>119159.6</v>
      </c>
      <c r="I84" s="92">
        <f t="shared" si="34"/>
        <v>119159.6</v>
      </c>
      <c r="J84" s="142">
        <f t="shared" si="34"/>
        <v>119159.6</v>
      </c>
    </row>
    <row r="85" spans="1:10" ht="30" customHeight="1" x14ac:dyDescent="0.35">
      <c r="A85" s="157"/>
      <c r="B85" s="3" t="s">
        <v>3</v>
      </c>
      <c r="C85" s="2" t="s">
        <v>7</v>
      </c>
      <c r="D85" s="69">
        <f t="shared" si="28"/>
        <v>557607</v>
      </c>
      <c r="E85" s="92">
        <f>84534.6+50399.4</f>
        <v>134934</v>
      </c>
      <c r="F85" s="92">
        <v>84534.6</v>
      </c>
      <c r="G85" s="92">
        <v>84534.6</v>
      </c>
      <c r="H85" s="92">
        <v>84534.6</v>
      </c>
      <c r="I85" s="92">
        <v>84534.6</v>
      </c>
      <c r="J85" s="142">
        <v>84534.6</v>
      </c>
    </row>
    <row r="86" spans="1:10" ht="30" customHeight="1" x14ac:dyDescent="0.35">
      <c r="A86" s="158"/>
      <c r="B86" s="3" t="s">
        <v>4</v>
      </c>
      <c r="C86" s="2" t="s">
        <v>7</v>
      </c>
      <c r="D86" s="69">
        <f t="shared" si="28"/>
        <v>207750</v>
      </c>
      <c r="E86" s="92">
        <v>34625</v>
      </c>
      <c r="F86" s="92">
        <v>34625</v>
      </c>
      <c r="G86" s="92">
        <v>34625</v>
      </c>
      <c r="H86" s="92">
        <v>34625</v>
      </c>
      <c r="I86" s="92">
        <v>34625</v>
      </c>
      <c r="J86" s="142">
        <v>34625</v>
      </c>
    </row>
    <row r="87" spans="1:10" ht="115.5" customHeight="1" x14ac:dyDescent="0.3">
      <c r="A87" s="156" t="s">
        <v>18</v>
      </c>
      <c r="B87" s="5" t="s">
        <v>97</v>
      </c>
      <c r="C87" s="2" t="s">
        <v>67</v>
      </c>
      <c r="D87" s="69">
        <f t="shared" si="28"/>
        <v>3133450</v>
      </c>
      <c r="E87" s="92">
        <f>E88+E89</f>
        <v>567050</v>
      </c>
      <c r="F87" s="92">
        <f>F88+F89</f>
        <v>513280</v>
      </c>
      <c r="G87" s="92">
        <f t="shared" ref="G87:J87" si="35">G88+G89</f>
        <v>513280</v>
      </c>
      <c r="H87" s="92">
        <f t="shared" si="35"/>
        <v>513280</v>
      </c>
      <c r="I87" s="92">
        <f t="shared" si="35"/>
        <v>513280</v>
      </c>
      <c r="J87" s="142">
        <f t="shared" si="35"/>
        <v>513280</v>
      </c>
    </row>
    <row r="88" spans="1:10" ht="24.75" customHeight="1" x14ac:dyDescent="0.35">
      <c r="A88" s="157"/>
      <c r="B88" s="3" t="s">
        <v>3</v>
      </c>
      <c r="C88" s="2" t="s">
        <v>7</v>
      </c>
      <c r="D88" s="69">
        <f t="shared" si="28"/>
        <v>2317450</v>
      </c>
      <c r="E88" s="92">
        <f>377280+53770</f>
        <v>431050</v>
      </c>
      <c r="F88" s="92">
        <v>377280</v>
      </c>
      <c r="G88" s="92">
        <v>377280</v>
      </c>
      <c r="H88" s="92">
        <v>377280</v>
      </c>
      <c r="I88" s="92">
        <v>377280</v>
      </c>
      <c r="J88" s="142">
        <v>377280</v>
      </c>
    </row>
    <row r="89" spans="1:10" ht="21.75" customHeight="1" x14ac:dyDescent="0.35">
      <c r="A89" s="157"/>
      <c r="B89" s="3" t="s">
        <v>4</v>
      </c>
      <c r="C89" s="2" t="s">
        <v>7</v>
      </c>
      <c r="D89" s="69">
        <f t="shared" si="28"/>
        <v>816000</v>
      </c>
      <c r="E89" s="92">
        <v>136000</v>
      </c>
      <c r="F89" s="92">
        <v>136000</v>
      </c>
      <c r="G89" s="92">
        <v>136000</v>
      </c>
      <c r="H89" s="92">
        <v>136000</v>
      </c>
      <c r="I89" s="92">
        <v>136000</v>
      </c>
      <c r="J89" s="142">
        <v>136000</v>
      </c>
    </row>
    <row r="90" spans="1:10" ht="116.25" customHeight="1" x14ac:dyDescent="0.3">
      <c r="A90" s="174" t="s">
        <v>19</v>
      </c>
      <c r="B90" s="5" t="s">
        <v>97</v>
      </c>
      <c r="C90" s="2" t="s">
        <v>67</v>
      </c>
      <c r="D90" s="69">
        <f t="shared" si="28"/>
        <v>180000</v>
      </c>
      <c r="E90" s="92">
        <f>E91+E92</f>
        <v>30000</v>
      </c>
      <c r="F90" s="92">
        <f>F91+F92</f>
        <v>30000</v>
      </c>
      <c r="G90" s="92">
        <f t="shared" ref="G90:J90" si="36">G91+G92</f>
        <v>30000</v>
      </c>
      <c r="H90" s="92">
        <f t="shared" si="36"/>
        <v>30000</v>
      </c>
      <c r="I90" s="92">
        <f t="shared" si="36"/>
        <v>30000</v>
      </c>
      <c r="J90" s="142">
        <f t="shared" si="36"/>
        <v>30000</v>
      </c>
    </row>
    <row r="91" spans="1:10" ht="32.25" customHeight="1" x14ac:dyDescent="0.35">
      <c r="A91" s="175"/>
      <c r="B91" s="3" t="s">
        <v>3</v>
      </c>
      <c r="C91" s="2" t="s">
        <v>7</v>
      </c>
      <c r="D91" s="69">
        <f t="shared" si="28"/>
        <v>144000</v>
      </c>
      <c r="E91" s="92">
        <v>24000</v>
      </c>
      <c r="F91" s="92">
        <v>24000</v>
      </c>
      <c r="G91" s="92">
        <v>24000</v>
      </c>
      <c r="H91" s="92">
        <v>24000</v>
      </c>
      <c r="I91" s="92">
        <v>24000</v>
      </c>
      <c r="J91" s="142">
        <v>24000</v>
      </c>
    </row>
    <row r="92" spans="1:10" ht="32.25" customHeight="1" x14ac:dyDescent="0.35">
      <c r="A92" s="176"/>
      <c r="B92" s="3" t="s">
        <v>4</v>
      </c>
      <c r="C92" s="2" t="s">
        <v>7</v>
      </c>
      <c r="D92" s="69">
        <f t="shared" si="28"/>
        <v>36000</v>
      </c>
      <c r="E92" s="92">
        <v>6000</v>
      </c>
      <c r="F92" s="92">
        <v>6000</v>
      </c>
      <c r="G92" s="92">
        <v>6000</v>
      </c>
      <c r="H92" s="92">
        <v>6000</v>
      </c>
      <c r="I92" s="92">
        <v>6000</v>
      </c>
      <c r="J92" s="142">
        <v>6000</v>
      </c>
    </row>
    <row r="93" spans="1:10" ht="63" customHeight="1" x14ac:dyDescent="0.3">
      <c r="A93" s="62" t="s">
        <v>21</v>
      </c>
      <c r="B93" s="5" t="s">
        <v>15</v>
      </c>
      <c r="C93" s="2" t="s">
        <v>7</v>
      </c>
      <c r="D93" s="69">
        <f t="shared" ref="D93:D100" si="37">SUM(E93:J93)</f>
        <v>614937997.74000001</v>
      </c>
      <c r="E93" s="92">
        <f>E94+E95+E96+E97</f>
        <v>134831689.49000001</v>
      </c>
      <c r="F93" s="92">
        <f>F94+F95+F96+F97</f>
        <v>103001550.20999999</v>
      </c>
      <c r="G93" s="92">
        <f t="shared" ref="G93:J93" si="38">G94+G95+G96+G97</f>
        <v>94251214.50999999</v>
      </c>
      <c r="H93" s="92">
        <f t="shared" si="38"/>
        <v>94284514.50999999</v>
      </c>
      <c r="I93" s="92">
        <f t="shared" si="38"/>
        <v>94284514.50999999</v>
      </c>
      <c r="J93" s="142">
        <f t="shared" si="38"/>
        <v>94284514.50999999</v>
      </c>
    </row>
    <row r="94" spans="1:10" ht="61.5" customHeight="1" x14ac:dyDescent="0.3">
      <c r="A94" s="62" t="s">
        <v>22</v>
      </c>
      <c r="B94" s="5" t="s">
        <v>15</v>
      </c>
      <c r="C94" s="2" t="s">
        <v>7</v>
      </c>
      <c r="D94" s="69">
        <f t="shared" si="37"/>
        <v>545895442.38000011</v>
      </c>
      <c r="E94" s="92">
        <v>84127595.180000007</v>
      </c>
      <c r="F94" s="92">
        <f>91484403.1+7727610.7+63921</f>
        <v>99275934.799999997</v>
      </c>
      <c r="G94" s="92">
        <v>90598003.099999994</v>
      </c>
      <c r="H94" s="92">
        <v>90631303.099999994</v>
      </c>
      <c r="I94" s="92">
        <v>90631303.099999994</v>
      </c>
      <c r="J94" s="142">
        <v>90631303.099999994</v>
      </c>
    </row>
    <row r="95" spans="1:10" ht="80.25" customHeight="1" x14ac:dyDescent="0.3">
      <c r="A95" s="62" t="s">
        <v>58</v>
      </c>
      <c r="B95" s="2" t="s">
        <v>9</v>
      </c>
      <c r="C95" s="2" t="s">
        <v>7</v>
      </c>
      <c r="D95" s="69">
        <f t="shared" si="37"/>
        <v>21189155.140000001</v>
      </c>
      <c r="E95" s="92">
        <v>3031329.09</v>
      </c>
      <c r="F95" s="92">
        <f>3231816.41+16000-264000-223278+856546+72404</f>
        <v>3689488.41</v>
      </c>
      <c r="G95" s="92">
        <f>3231816.41+16000-264000-223278+856546</f>
        <v>3617084.41</v>
      </c>
      <c r="H95" s="92">
        <f t="shared" ref="H95:J95" si="39">3231816.41+16000-264000-223278+856546</f>
        <v>3617084.41</v>
      </c>
      <c r="I95" s="92">
        <f t="shared" si="39"/>
        <v>3617084.41</v>
      </c>
      <c r="J95" s="142">
        <f t="shared" si="39"/>
        <v>3617084.41</v>
      </c>
    </row>
    <row r="96" spans="1:10" ht="81.75" customHeight="1" x14ac:dyDescent="0.3">
      <c r="A96" s="4" t="s">
        <v>57</v>
      </c>
      <c r="B96" s="5" t="s">
        <v>100</v>
      </c>
      <c r="C96" s="2" t="s">
        <v>7</v>
      </c>
      <c r="D96" s="69">
        <f t="shared" si="37"/>
        <v>216762</v>
      </c>
      <c r="E96" s="92">
        <f>40097-3970</f>
        <v>36127</v>
      </c>
      <c r="F96" s="92">
        <f>40097-3970</f>
        <v>36127</v>
      </c>
      <c r="G96" s="92">
        <f t="shared" ref="G96:J96" si="40">40097-3970</f>
        <v>36127</v>
      </c>
      <c r="H96" s="92">
        <f t="shared" si="40"/>
        <v>36127</v>
      </c>
      <c r="I96" s="92">
        <f t="shared" si="40"/>
        <v>36127</v>
      </c>
      <c r="J96" s="142">
        <f t="shared" si="40"/>
        <v>36127</v>
      </c>
    </row>
    <row r="97" spans="1:11" ht="66.75" customHeight="1" x14ac:dyDescent="0.3">
      <c r="A97" s="4" t="s">
        <v>55</v>
      </c>
      <c r="B97" s="2" t="s">
        <v>56</v>
      </c>
      <c r="C97" s="2" t="s">
        <v>7</v>
      </c>
      <c r="D97" s="69">
        <f t="shared" si="37"/>
        <v>47636638.219999999</v>
      </c>
      <c r="E97" s="92">
        <v>47636638.219999999</v>
      </c>
      <c r="F97" s="92">
        <v>0</v>
      </c>
      <c r="G97" s="92">
        <v>0</v>
      </c>
      <c r="H97" s="92">
        <v>0</v>
      </c>
      <c r="I97" s="92">
        <v>0</v>
      </c>
      <c r="J97" s="142">
        <v>0</v>
      </c>
    </row>
    <row r="98" spans="1:11" ht="61.5" customHeight="1" x14ac:dyDescent="0.3">
      <c r="A98" s="62" t="s">
        <v>23</v>
      </c>
      <c r="B98" s="2" t="s">
        <v>15</v>
      </c>
      <c r="C98" s="2" t="s">
        <v>7</v>
      </c>
      <c r="D98" s="69">
        <f t="shared" si="37"/>
        <v>1500000</v>
      </c>
      <c r="E98" s="92">
        <f>1000000-750000</f>
        <v>250000</v>
      </c>
      <c r="F98" s="92">
        <f>1000000-750000</f>
        <v>250000</v>
      </c>
      <c r="G98" s="92">
        <f t="shared" ref="G98:J98" si="41">1000000-750000</f>
        <v>250000</v>
      </c>
      <c r="H98" s="92">
        <f t="shared" si="41"/>
        <v>250000</v>
      </c>
      <c r="I98" s="92">
        <f t="shared" si="41"/>
        <v>250000</v>
      </c>
      <c r="J98" s="142">
        <f t="shared" si="41"/>
        <v>250000</v>
      </c>
    </row>
    <row r="99" spans="1:11" ht="79.5" customHeight="1" x14ac:dyDescent="0.3">
      <c r="A99" s="62" t="s">
        <v>24</v>
      </c>
      <c r="B99" s="2" t="s">
        <v>15</v>
      </c>
      <c r="C99" s="2" t="s">
        <v>7</v>
      </c>
      <c r="D99" s="69">
        <f t="shared" si="37"/>
        <v>1041400</v>
      </c>
      <c r="E99" s="92">
        <v>41400</v>
      </c>
      <c r="F99" s="92">
        <v>200000</v>
      </c>
      <c r="G99" s="92">
        <v>200000</v>
      </c>
      <c r="H99" s="92">
        <v>200000</v>
      </c>
      <c r="I99" s="92">
        <v>200000</v>
      </c>
      <c r="J99" s="142">
        <v>200000</v>
      </c>
    </row>
    <row r="100" spans="1:11" ht="90" x14ac:dyDescent="0.3">
      <c r="A100" s="62" t="s">
        <v>69</v>
      </c>
      <c r="B100" s="2" t="s">
        <v>96</v>
      </c>
      <c r="C100" s="2" t="s">
        <v>7</v>
      </c>
      <c r="D100" s="69">
        <f t="shared" si="37"/>
        <v>2400000</v>
      </c>
      <c r="E100" s="92">
        <v>400000</v>
      </c>
      <c r="F100" s="92">
        <v>400000</v>
      </c>
      <c r="G100" s="92">
        <v>400000</v>
      </c>
      <c r="H100" s="92">
        <v>400000</v>
      </c>
      <c r="I100" s="92">
        <v>400000</v>
      </c>
      <c r="J100" s="142">
        <v>400000</v>
      </c>
    </row>
    <row r="101" spans="1:11" ht="133.5" customHeight="1" x14ac:dyDescent="0.3">
      <c r="A101" s="62" t="s">
        <v>102</v>
      </c>
      <c r="B101" s="5" t="s">
        <v>100</v>
      </c>
      <c r="C101" s="2" t="s">
        <v>7</v>
      </c>
      <c r="D101" s="69">
        <f t="shared" ref="D101" si="42">SUM(E101:J101)</f>
        <v>3500000</v>
      </c>
      <c r="E101" s="92">
        <v>500000</v>
      </c>
      <c r="F101" s="92">
        <f>500000+500000</f>
        <v>1000000</v>
      </c>
      <c r="G101" s="92">
        <v>500000</v>
      </c>
      <c r="H101" s="92">
        <v>500000</v>
      </c>
      <c r="I101" s="92">
        <v>500000</v>
      </c>
      <c r="J101" s="142">
        <v>500000</v>
      </c>
    </row>
    <row r="102" spans="1:11" ht="106.5" customHeight="1" x14ac:dyDescent="0.3">
      <c r="A102" s="149" t="s">
        <v>121</v>
      </c>
      <c r="B102" s="150" t="s">
        <v>119</v>
      </c>
      <c r="C102" s="146" t="s">
        <v>7</v>
      </c>
      <c r="D102" s="69">
        <f>SUM(E102:J102)</f>
        <v>73662520.519999996</v>
      </c>
      <c r="E102" s="129">
        <v>0</v>
      </c>
      <c r="F102" s="92">
        <f>14783926.1-257109.98</f>
        <v>14526816.119999999</v>
      </c>
      <c r="G102" s="92">
        <v>14783926.1</v>
      </c>
      <c r="H102" s="92">
        <v>14783926.1</v>
      </c>
      <c r="I102" s="92">
        <v>14783926.1</v>
      </c>
      <c r="J102" s="142">
        <v>14783926.1</v>
      </c>
    </row>
    <row r="103" spans="1:11" ht="118.5" customHeight="1" x14ac:dyDescent="0.3">
      <c r="A103" s="62" t="s">
        <v>120</v>
      </c>
      <c r="B103" s="5" t="s">
        <v>56</v>
      </c>
      <c r="C103" s="2" t="s">
        <v>7</v>
      </c>
      <c r="D103" s="69">
        <f t="shared" ref="D103:D106" si="43">SUM(E103:J103)</f>
        <v>245015623.5</v>
      </c>
      <c r="E103" s="92">
        <v>0</v>
      </c>
      <c r="F103" s="92">
        <f>48986954.7+80850</f>
        <v>49067804.700000003</v>
      </c>
      <c r="G103" s="92">
        <v>48986954.700000003</v>
      </c>
      <c r="H103" s="92">
        <v>48986954.700000003</v>
      </c>
      <c r="I103" s="92">
        <v>48986954.700000003</v>
      </c>
      <c r="J103" s="142">
        <v>48986954.700000003</v>
      </c>
    </row>
    <row r="104" spans="1:11" ht="33" customHeight="1" x14ac:dyDescent="0.3">
      <c r="A104" s="183" t="s">
        <v>122</v>
      </c>
      <c r="B104" s="187" t="s">
        <v>15</v>
      </c>
      <c r="C104" s="146" t="s">
        <v>67</v>
      </c>
      <c r="D104" s="116">
        <f t="shared" si="43"/>
        <v>68965520</v>
      </c>
      <c r="E104" s="92">
        <f>E105+E106</f>
        <v>0</v>
      </c>
      <c r="F104" s="92">
        <f t="shared" ref="F104:J104" si="44">F105+F106</f>
        <v>0</v>
      </c>
      <c r="G104" s="92">
        <f t="shared" si="44"/>
        <v>17241380</v>
      </c>
      <c r="H104" s="92">
        <f t="shared" si="44"/>
        <v>17241380</v>
      </c>
      <c r="I104" s="92">
        <f t="shared" si="44"/>
        <v>17241380</v>
      </c>
      <c r="J104" s="142">
        <f t="shared" si="44"/>
        <v>17241380</v>
      </c>
    </row>
    <row r="105" spans="1:11" ht="43.5" customHeight="1" x14ac:dyDescent="0.3">
      <c r="A105" s="183"/>
      <c r="B105" s="187"/>
      <c r="C105" s="146" t="s">
        <v>7</v>
      </c>
      <c r="D105" s="69">
        <f t="shared" si="43"/>
        <v>8965520</v>
      </c>
      <c r="E105" s="92">
        <v>0</v>
      </c>
      <c r="F105" s="92">
        <v>0</v>
      </c>
      <c r="G105" s="92">
        <v>2241380</v>
      </c>
      <c r="H105" s="92">
        <v>2241380</v>
      </c>
      <c r="I105" s="92">
        <v>2241380</v>
      </c>
      <c r="J105" s="142">
        <v>2241380</v>
      </c>
    </row>
    <row r="106" spans="1:11" ht="43.5" customHeight="1" thickBot="1" x14ac:dyDescent="0.35">
      <c r="A106" s="184"/>
      <c r="B106" s="188"/>
      <c r="C106" s="120" t="s">
        <v>103</v>
      </c>
      <c r="D106" s="117">
        <f t="shared" si="43"/>
        <v>60000000</v>
      </c>
      <c r="E106" s="118">
        <v>0</v>
      </c>
      <c r="F106" s="118">
        <v>0</v>
      </c>
      <c r="G106" s="118">
        <v>15000000</v>
      </c>
      <c r="H106" s="118">
        <v>15000000</v>
      </c>
      <c r="I106" s="118">
        <v>15000000</v>
      </c>
      <c r="J106" s="144">
        <v>15000000</v>
      </c>
      <c r="K106" s="6" t="s">
        <v>112</v>
      </c>
    </row>
    <row r="107" spans="1:11" s="122" customFormat="1" ht="60.75" customHeight="1" x14ac:dyDescent="0.5">
      <c r="A107" s="171" t="s">
        <v>118</v>
      </c>
      <c r="B107" s="172"/>
      <c r="C107" s="173"/>
      <c r="D107" s="94"/>
      <c r="E107" s="94"/>
      <c r="F107" s="185"/>
      <c r="G107" s="185"/>
      <c r="H107" s="186" t="s">
        <v>105</v>
      </c>
      <c r="I107" s="186"/>
      <c r="J107" s="121"/>
    </row>
    <row r="108" spans="1:11" s="126" customFormat="1" ht="60.75" customHeight="1" x14ac:dyDescent="0.4">
      <c r="A108" s="123"/>
      <c r="B108" s="124"/>
      <c r="C108" s="125"/>
      <c r="D108" s="95"/>
      <c r="E108" s="95"/>
      <c r="F108" s="96"/>
      <c r="G108" s="96"/>
      <c r="H108" s="97"/>
      <c r="I108" s="97"/>
      <c r="J108" s="97"/>
    </row>
    <row r="109" spans="1:11" s="65" customFormat="1" ht="23.4" x14ac:dyDescent="0.45">
      <c r="A109" s="63" t="s">
        <v>42</v>
      </c>
      <c r="B109" s="63"/>
      <c r="C109" s="63"/>
      <c r="D109" s="64"/>
      <c r="E109" s="64"/>
      <c r="F109" s="64"/>
      <c r="G109" s="64"/>
      <c r="H109" s="98"/>
      <c r="I109" s="98"/>
      <c r="J109" s="98"/>
    </row>
    <row r="110" spans="1:11" x14ac:dyDescent="0.3">
      <c r="A110" s="9"/>
      <c r="B110" s="9"/>
      <c r="C110" s="9"/>
      <c r="D110" s="99"/>
      <c r="E110" s="99"/>
      <c r="F110" s="99"/>
      <c r="G110" s="99"/>
      <c r="H110" s="100"/>
      <c r="I110" s="100"/>
      <c r="J110" s="100"/>
    </row>
    <row r="111" spans="1:11" x14ac:dyDescent="0.3">
      <c r="A111" s="9"/>
      <c r="B111" s="9"/>
      <c r="C111" s="9"/>
      <c r="D111" s="99"/>
      <c r="E111" s="99"/>
      <c r="F111" s="99"/>
      <c r="G111" s="99"/>
    </row>
    <row r="112" spans="1:11" x14ac:dyDescent="0.3">
      <c r="A112" s="9"/>
      <c r="B112" s="9"/>
      <c r="C112" s="9"/>
      <c r="D112" s="99"/>
      <c r="E112" s="99"/>
      <c r="F112" s="99"/>
      <c r="G112" s="99"/>
    </row>
    <row r="113" spans="1:7" x14ac:dyDescent="0.3">
      <c r="A113" s="9"/>
      <c r="B113" s="9"/>
      <c r="C113" s="9"/>
      <c r="D113" s="99"/>
      <c r="E113" s="99"/>
      <c r="F113" s="99"/>
      <c r="G113" s="99"/>
    </row>
    <row r="114" spans="1:7" x14ac:dyDescent="0.3">
      <c r="A114" s="9"/>
      <c r="B114" s="9"/>
      <c r="C114" s="9"/>
      <c r="D114" s="99"/>
      <c r="E114" s="99"/>
      <c r="F114" s="99"/>
      <c r="G114" s="99"/>
    </row>
    <row r="115" spans="1:7" x14ac:dyDescent="0.3">
      <c r="A115" s="9"/>
      <c r="B115" s="9"/>
      <c r="C115" s="9"/>
      <c r="D115" s="99"/>
      <c r="E115" s="99"/>
      <c r="F115" s="99"/>
      <c r="G115" s="99"/>
    </row>
    <row r="116" spans="1:7" x14ac:dyDescent="0.3">
      <c r="A116" s="9"/>
      <c r="B116" s="9"/>
      <c r="C116" s="9"/>
      <c r="D116" s="99"/>
      <c r="E116" s="99"/>
      <c r="F116" s="99"/>
      <c r="G116" s="99"/>
    </row>
  </sheetData>
  <mergeCells count="35">
    <mergeCell ref="A54:A56"/>
    <mergeCell ref="B54:B56"/>
    <mergeCell ref="B15:B17"/>
    <mergeCell ref="A13:J13"/>
    <mergeCell ref="I16:I17"/>
    <mergeCell ref="E16:E17"/>
    <mergeCell ref="A107:C107"/>
    <mergeCell ref="A84:A86"/>
    <mergeCell ref="A90:A92"/>
    <mergeCell ref="D15:D17"/>
    <mergeCell ref="E15:J15"/>
    <mergeCell ref="A45:A47"/>
    <mergeCell ref="A64:A66"/>
    <mergeCell ref="B64:B66"/>
    <mergeCell ref="A104:A106"/>
    <mergeCell ref="F107:G107"/>
    <mergeCell ref="H107:I107"/>
    <mergeCell ref="A87:A89"/>
    <mergeCell ref="B104:B106"/>
    <mergeCell ref="C15:C17"/>
    <mergeCell ref="A76:A79"/>
    <mergeCell ref="A80:A83"/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.11811023622047245" top="0.74803149606299213" bottom="0.39370078740157483" header="0.31496062992125984" footer="0.31496062992125984"/>
  <pageSetup paperSize="9" scale="47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5" t="s">
        <v>40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3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3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196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2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3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3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196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2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3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3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196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2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3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3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196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2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3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3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196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2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3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3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4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44</v>
      </c>
      <c r="B37" s="32" t="s">
        <v>45</v>
      </c>
      <c r="C37" s="32" t="s">
        <v>2</v>
      </c>
      <c r="D37" s="32" t="s">
        <v>43</v>
      </c>
    </row>
    <row r="38" spans="1:4" ht="125.25" customHeight="1" x14ac:dyDescent="0.2">
      <c r="A38" s="34" t="s">
        <v>46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48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47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49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50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53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51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52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54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80</v>
      </c>
    </row>
    <row r="3" spans="1:8" ht="15" thickBot="1" x14ac:dyDescent="0.35"/>
    <row r="4" spans="1:8" ht="15" thickBot="1" x14ac:dyDescent="0.35">
      <c r="A4" s="82" t="s">
        <v>82</v>
      </c>
      <c r="B4" s="78" t="s">
        <v>66</v>
      </c>
      <c r="C4" s="75" t="s">
        <v>65</v>
      </c>
      <c r="D4" s="75" t="s">
        <v>71</v>
      </c>
      <c r="E4" s="75" t="s">
        <v>72</v>
      </c>
      <c r="F4" s="75" t="s">
        <v>73</v>
      </c>
      <c r="G4" s="76" t="s">
        <v>74</v>
      </c>
      <c r="H4" s="77" t="s">
        <v>81</v>
      </c>
    </row>
    <row r="5" spans="1:8" ht="72.599999999999994" thickBot="1" x14ac:dyDescent="0.35">
      <c r="A5" s="81" t="s">
        <v>86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87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2020-03-25T04:58:53Z</dcterms:modified>
</cp:coreProperties>
</file>