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5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програм)'!$14:$17</definedName>
    <definedName name="_xlnm.Print_Area" localSheetId="0">'ресурсное (для програм)'!$A$2:$J$90</definedName>
  </definedNames>
  <calcPr calcId="152511"/>
</workbook>
</file>

<file path=xl/calcChain.xml><?xml version="1.0" encoding="utf-8"?>
<calcChain xmlns="http://schemas.openxmlformats.org/spreadsheetml/2006/main">
  <c r="D65" i="4" l="1"/>
  <c r="D64" i="4"/>
  <c r="D63" i="4"/>
  <c r="J62" i="4"/>
  <c r="I62" i="4"/>
  <c r="H62" i="4"/>
  <c r="G62" i="4"/>
  <c r="F62" i="4"/>
  <c r="E62" i="4"/>
  <c r="D62" i="4" s="1"/>
  <c r="J61" i="4"/>
  <c r="I61" i="4"/>
  <c r="H61" i="4"/>
  <c r="G61" i="4"/>
  <c r="F61" i="4"/>
  <c r="E61" i="4"/>
  <c r="J60" i="4"/>
  <c r="J58" i="4" s="1"/>
  <c r="I60" i="4"/>
  <c r="H60" i="4"/>
  <c r="G60" i="4"/>
  <c r="F60" i="4"/>
  <c r="F58" i="4" s="1"/>
  <c r="E60" i="4"/>
  <c r="D60" i="4"/>
  <c r="J59" i="4"/>
  <c r="I59" i="4"/>
  <c r="I58" i="4" s="1"/>
  <c r="H59" i="4"/>
  <c r="G59" i="4"/>
  <c r="G58" i="4" s="1"/>
  <c r="F59" i="4"/>
  <c r="E59" i="4"/>
  <c r="D59" i="4" s="1"/>
  <c r="H58" i="4"/>
  <c r="G79" i="4"/>
  <c r="F79" i="4"/>
  <c r="G78" i="4"/>
  <c r="F78" i="4"/>
  <c r="E78" i="4"/>
  <c r="D74" i="4"/>
  <c r="D73" i="4"/>
  <c r="J72" i="4"/>
  <c r="I72" i="4"/>
  <c r="H72" i="4"/>
  <c r="G72" i="4"/>
  <c r="F72" i="4"/>
  <c r="E72" i="4"/>
  <c r="D72" i="4" s="1"/>
  <c r="D71" i="4"/>
  <c r="D70" i="4"/>
  <c r="J69" i="4"/>
  <c r="I69" i="4"/>
  <c r="H69" i="4"/>
  <c r="G69" i="4"/>
  <c r="F69" i="4"/>
  <c r="E69" i="4"/>
  <c r="D69" i="4" s="1"/>
  <c r="D68" i="4"/>
  <c r="D67" i="4"/>
  <c r="J66" i="4"/>
  <c r="I66" i="4"/>
  <c r="H66" i="4"/>
  <c r="G66" i="4"/>
  <c r="F66" i="4"/>
  <c r="E66" i="4"/>
  <c r="D66" i="4" s="1"/>
  <c r="D61" i="4" l="1"/>
  <c r="E58" i="4"/>
  <c r="D58" i="4" s="1"/>
  <c r="J41" i="4"/>
  <c r="I41" i="4"/>
  <c r="H41" i="4"/>
  <c r="G41" i="4"/>
  <c r="F41" i="4"/>
  <c r="E41" i="4"/>
  <c r="E46" i="4" l="1"/>
  <c r="E44" i="4" s="1"/>
  <c r="J43" i="4"/>
  <c r="I43" i="4"/>
  <c r="H43" i="4"/>
  <c r="G43" i="4"/>
  <c r="F43" i="4"/>
  <c r="E43" i="4"/>
  <c r="F44" i="4"/>
  <c r="G44" i="4"/>
  <c r="H44" i="4"/>
  <c r="I44" i="4"/>
  <c r="J44" i="4"/>
  <c r="E42" i="4"/>
  <c r="E40" i="4" s="1"/>
  <c r="J38" i="4"/>
  <c r="I38" i="4"/>
  <c r="H38" i="4"/>
  <c r="G38" i="4"/>
  <c r="F38" i="4"/>
  <c r="E38" i="4"/>
  <c r="E37" i="4" s="1"/>
  <c r="J36" i="4"/>
  <c r="I36" i="4"/>
  <c r="H36" i="4"/>
  <c r="G36" i="4"/>
  <c r="F36" i="4"/>
  <c r="E36" i="4"/>
  <c r="J35" i="4"/>
  <c r="I35" i="4"/>
  <c r="H35" i="4"/>
  <c r="G35" i="4"/>
  <c r="F35" i="4"/>
  <c r="E35" i="4"/>
  <c r="J30" i="4"/>
  <c r="I30" i="4"/>
  <c r="H30" i="4"/>
  <c r="G30" i="4"/>
  <c r="F30" i="4"/>
  <c r="E30" i="4"/>
  <c r="J28" i="4"/>
  <c r="I28" i="4"/>
  <c r="H28" i="4"/>
  <c r="G28" i="4"/>
  <c r="F28" i="4"/>
  <c r="E28" i="4"/>
  <c r="J27" i="4"/>
  <c r="I27" i="4"/>
  <c r="I26" i="4" s="1"/>
  <c r="H27" i="4"/>
  <c r="H26" i="4" s="1"/>
  <c r="G27" i="4"/>
  <c r="F27" i="4"/>
  <c r="E27" i="4"/>
  <c r="E26" i="4" s="1"/>
  <c r="F26" i="4" l="1"/>
  <c r="J26" i="4"/>
  <c r="G26" i="4"/>
  <c r="E25" i="4"/>
  <c r="D36" i="4"/>
  <c r="E52" i="4"/>
  <c r="F52" i="4"/>
  <c r="G52" i="4"/>
  <c r="H52" i="4"/>
  <c r="I52" i="4"/>
  <c r="J52" i="4"/>
  <c r="D26" i="4" l="1"/>
  <c r="H6" i="6"/>
  <c r="H5" i="6"/>
  <c r="J80" i="4" l="1"/>
  <c r="I80" i="4"/>
  <c r="H80" i="4"/>
  <c r="G80" i="4"/>
  <c r="F80" i="4"/>
  <c r="J79" i="4"/>
  <c r="I79" i="4"/>
  <c r="H79" i="4"/>
  <c r="J78" i="4"/>
  <c r="I78" i="4"/>
  <c r="H78" i="4"/>
  <c r="J76" i="4"/>
  <c r="I76" i="4"/>
  <c r="H76" i="4"/>
  <c r="H40" i="4"/>
  <c r="J37" i="4"/>
  <c r="I37" i="4"/>
  <c r="H37" i="4"/>
  <c r="G37" i="4"/>
  <c r="F37" i="4"/>
  <c r="J22" i="4"/>
  <c r="I22" i="4"/>
  <c r="H22" i="4"/>
  <c r="G22" i="4"/>
  <c r="F22" i="4"/>
  <c r="J20" i="4"/>
  <c r="I20" i="4"/>
  <c r="H20" i="4"/>
  <c r="G20" i="4"/>
  <c r="F20" i="4"/>
  <c r="H25" i="4" l="1"/>
  <c r="H19" i="4"/>
  <c r="F75" i="4"/>
  <c r="H75" i="4"/>
  <c r="J75" i="4"/>
  <c r="G75" i="4"/>
  <c r="I75" i="4"/>
  <c r="F19" i="4"/>
  <c r="J19" i="4"/>
  <c r="F40" i="4"/>
  <c r="F25" i="4" s="1"/>
  <c r="J40" i="4"/>
  <c r="J25" i="4" s="1"/>
  <c r="G19" i="4"/>
  <c r="I19" i="4"/>
  <c r="G40" i="4"/>
  <c r="G25" i="4" s="1"/>
  <c r="I40" i="4"/>
  <c r="I25" i="4" s="1"/>
  <c r="F49" i="4"/>
  <c r="G49" i="4" l="1"/>
  <c r="I49" i="4"/>
  <c r="G18" i="4"/>
  <c r="H49" i="4"/>
  <c r="H18" i="4" s="1"/>
  <c r="J49" i="4"/>
  <c r="J18" i="4" s="1"/>
  <c r="I18" i="4"/>
  <c r="F18" i="4"/>
  <c r="E75" i="4"/>
  <c r="E80" i="4"/>
  <c r="E22" i="4"/>
  <c r="E20" i="4"/>
  <c r="E49" i="4" l="1"/>
  <c r="E19" i="4"/>
  <c r="D82" i="4"/>
  <c r="E18" i="4" l="1"/>
  <c r="K18" i="4"/>
  <c r="D81" i="4" l="1"/>
  <c r="D80" i="4"/>
  <c r="D79" i="4"/>
  <c r="D78" i="4"/>
  <c r="D77" i="4"/>
  <c r="D76" i="4"/>
  <c r="D75" i="4"/>
  <c r="D57" i="4"/>
  <c r="D56" i="4"/>
  <c r="D55" i="4"/>
  <c r="D54" i="4"/>
  <c r="D53" i="4"/>
  <c r="D48" i="4"/>
  <c r="D47" i="4"/>
  <c r="D46" i="4"/>
  <c r="D45" i="4"/>
  <c r="D44" i="4"/>
  <c r="D43" i="4"/>
  <c r="D40" i="4"/>
  <c r="D42" i="4"/>
  <c r="D41" i="4"/>
  <c r="D39" i="4"/>
  <c r="D38" i="4"/>
  <c r="D37" i="4"/>
  <c r="D35" i="4"/>
  <c r="D31" i="4"/>
  <c r="D30" i="4"/>
  <c r="D29" i="4"/>
  <c r="D28" i="4"/>
  <c r="D27" i="4"/>
  <c r="D22" i="4"/>
  <c r="D20" i="4"/>
  <c r="D25" i="4" l="1"/>
  <c r="D52" i="4"/>
  <c r="D49" i="4" s="1"/>
  <c r="D19" i="4"/>
  <c r="D18" i="4" l="1"/>
  <c r="D50" i="5"/>
  <c r="B50" i="5"/>
  <c r="C49" i="5"/>
  <c r="C50" i="5" s="1"/>
  <c r="D49" i="5"/>
  <c r="B49" i="5"/>
  <c r="C40" i="5"/>
  <c r="C44" i="5" s="1"/>
  <c r="D40" i="5"/>
  <c r="D44" i="5" s="1"/>
  <c r="B40" i="5"/>
  <c r="B44" i="5" s="1"/>
  <c r="E17" i="5" l="1"/>
  <c r="E9" i="5"/>
  <c r="D26" i="5"/>
  <c r="D25" i="5"/>
  <c r="D23" i="5" s="1"/>
  <c r="D24" i="5"/>
  <c r="G23" i="5"/>
  <c r="F23" i="5"/>
  <c r="E23" i="5"/>
  <c r="D22" i="5"/>
  <c r="D21" i="5"/>
  <c r="D20" i="5"/>
  <c r="D19" i="5" s="1"/>
  <c r="G19" i="5"/>
  <c r="F19" i="5"/>
  <c r="E19" i="5"/>
  <c r="D18" i="5"/>
  <c r="D17" i="5"/>
  <c r="D16" i="5"/>
  <c r="D4" i="5" s="1"/>
  <c r="G15" i="5"/>
  <c r="F15" i="5"/>
  <c r="E15" i="5"/>
  <c r="D14" i="5"/>
  <c r="D11" i="5" s="1"/>
  <c r="D13" i="5"/>
  <c r="D12" i="5"/>
  <c r="G11" i="5"/>
  <c r="F11" i="5"/>
  <c r="E11" i="5"/>
  <c r="D10" i="5"/>
  <c r="D6" i="5" s="1"/>
  <c r="D9" i="5"/>
  <c r="D7" i="5" s="1"/>
  <c r="D8" i="5"/>
  <c r="G7" i="5"/>
  <c r="F7" i="5"/>
  <c r="E7" i="5"/>
  <c r="G6" i="5"/>
  <c r="F6" i="5"/>
  <c r="E6" i="5"/>
  <c r="G5" i="5"/>
  <c r="F5" i="5"/>
  <c r="E5" i="5"/>
  <c r="G4" i="5"/>
  <c r="F4" i="5"/>
  <c r="E4" i="5"/>
  <c r="E3" i="5" s="1"/>
  <c r="G3" i="5"/>
  <c r="F3" i="5"/>
  <c r="D3" i="5" l="1"/>
  <c r="D15" i="5"/>
  <c r="D5" i="5"/>
</calcChain>
</file>

<file path=xl/sharedStrings.xml><?xml version="1.0" encoding="utf-8"?>
<sst xmlns="http://schemas.openxmlformats.org/spreadsheetml/2006/main" count="343" uniqueCount="121">
  <si>
    <t>Источник финансирования</t>
  </si>
  <si>
    <t>Общий объем финансирования, руб.</t>
  </si>
  <si>
    <t>Объем финансирования, руб.</t>
  </si>
  <si>
    <t>2017 год</t>
  </si>
  <si>
    <t>Ответсвенный исполниетль, соисполнители, участники, исполниели мероприятий</t>
  </si>
  <si>
    <t>Наименование программы, подпрограммы, основных мероприятий и мероприятий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</si>
  <si>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</si>
  <si>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</si>
  <si>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</si>
  <si>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</si>
  <si>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</si>
  <si>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</si>
  <si>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</si>
  <si>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</si>
  <si>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</si>
  <si>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</si>
  <si>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</si>
  <si>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</si>
  <si>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</si>
  <si>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</si>
  <si>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</si>
  <si>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</si>
  <si>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</si>
  <si>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</si>
  <si>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</si>
  <si>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</si>
  <si>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</si>
  <si>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</si>
  <si>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</si>
  <si>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</si>
  <si>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</si>
  <si>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</si>
  <si>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</si>
  <si>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</si>
  <si>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</si>
  <si>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</si>
  <si>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</si>
  <si>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</si>
  <si>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</si>
  <si>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</si>
  <si>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Приложение 3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</si>
  <si>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</si>
  <si>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</si>
  <si>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</si>
  <si>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</si>
  <si>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</si>
  <si>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</si>
  <si>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 xml:space="preserve">документов и обращений граждан 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</si>
  <si>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</si>
  <si>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</si>
  <si>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</si>
  <si>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</si>
  <si>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</si>
  <si>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</si>
  <si>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</si>
  <si>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</si>
  <si>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</si>
  <si>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</si>
  <si>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</si>
  <si>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</si>
  <si>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</si>
  <si>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</si>
  <si>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</si>
  <si>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</si>
  <si>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</si>
  <si>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</si>
  <si>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</si>
  <si>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</si>
  <si>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</si>
  <si>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</si>
  <si>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</si>
  <si>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</si>
  <si>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</si>
  <si>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 xml:space="preserve">Начальник отдела учета и контроля </t>
  </si>
  <si>
    <t>Л.В. Мотылькова</t>
  </si>
  <si>
    <t>Всего</t>
  </si>
  <si>
    <t>Приложение 1</t>
  </si>
  <si>
    <t xml:space="preserve">от           № </t>
  </si>
  <si>
    <t xml:space="preserve">Основное мероприятие 4.8
Организация и проведение конкурса "Общественное признание"
</t>
  </si>
  <si>
    <t>на 2019-2024 годы</t>
  </si>
  <si>
    <t xml:space="preserve">Ресурсное обеспечение реализации муниципальной программы города Усолье-Сибирское "Совершенствование муниципального регулирования" на 2019-2024 годы 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</si>
  <si>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</si>
  <si>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</si>
  <si>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</si>
  <si>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</si>
  <si>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</si>
  <si>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</si>
  <si>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</si>
  <si>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</si>
  <si>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</si>
  <si>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</si>
  <si>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</si>
  <si>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</si>
  <si>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</si>
  <si>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города Усолье-Сибирское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</si>
  <si>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города Усолье-Сибирское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</si>
  <si>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2019-2020 гг.</t>
  </si>
  <si>
    <t>Отдел городского хозяйства и инженерного обеспечения комитета по городскому хозяйству администрации города</t>
  </si>
  <si>
    <t>Отдел архитектуры и градостроительства администрации города, 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</si>
  <si>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</si>
  <si>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</si>
  <si>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</si>
  <si>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</si>
  <si>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</si>
  <si>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                                                               Размещение информационных сообщений в печатном издании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</si>
  <si>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</si>
  <si>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</si>
  <si>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разграничена, земельные участки под объектами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</si>
  <si>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</si>
  <si>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</si>
  <si>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</si>
  <si>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</si>
  <si>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</si>
  <si>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«Водоснабжение ул. Российской и Ленинградской, Иркутской области г. Усолье-Сибирское»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</si>
  <si>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</si>
  <si>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</si>
  <si>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</si>
  <si>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</si>
  <si>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</si>
  <si>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>И.о. мэра города Усолье-Сибирское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</si>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</sst>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vertical="center" wrapText="1"/>
    </xf>
    <xf numFmtId="0" fontId="11" fillId="0" borderId="0" xfId="0" applyFont="1"/>
    <xf numFmtId="0" fontId="8" fillId="0" borderId="17" xfId="0" applyFont="1" applyFill="1" applyBorder="1" applyAlignment="1">
      <alignment horizontal="center" vertical="center" wrapText="1"/>
    </xf>
    <xf numFmtId="0" fontId="0" fillId="0" borderId="0" xfId="0" applyAlignment="1"/>
    <xf numFmtId="0" fontId="14" fillId="0" borderId="0" xfId="0" applyFont="1"/>
    <xf numFmtId="0" fontId="0" fillId="0" borderId="0" xfId="0" applyFill="1"/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6" xfId="0" applyNumberFormat="1" applyFont="1" applyFill="1" applyBorder="1" applyAlignment="1">
      <alignment horizontal="right" vertical="center"/>
    </xf>
    <xf numFmtId="0" fontId="17" fillId="0" borderId="0" xfId="0" applyFont="1"/>
    <xf numFmtId="0" fontId="15" fillId="0" borderId="17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4" fontId="15" fillId="0" borderId="27" xfId="0" applyNumberFormat="1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righ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9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center" vertical="center" wrapText="1"/>
    </xf>
    <xf numFmtId="4" fontId="17" fillId="0" borderId="0" xfId="0" applyNumberFormat="1" applyFont="1"/>
    <xf numFmtId="0" fontId="18" fillId="0" borderId="3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8" fillId="0" borderId="26" xfId="0" applyNumberFormat="1" applyFont="1" applyBorder="1" applyAlignment="1">
      <alignment horizontal="center" vertical="center" wrapText="1"/>
    </xf>
    <xf numFmtId="4" fontId="18" fillId="0" borderId="27" xfId="0" applyNumberFormat="1" applyFont="1" applyBorder="1" applyAlignment="1">
      <alignment horizontal="center" vertical="center" wrapText="1"/>
    </xf>
    <xf numFmtId="0" fontId="18" fillId="0" borderId="5" xfId="0" applyFont="1" applyBorder="1"/>
    <xf numFmtId="4" fontId="18" fillId="0" borderId="6" xfId="0" applyNumberFormat="1" applyFont="1" applyBorder="1" applyAlignment="1">
      <alignment horizontal="center" vertical="center" wrapText="1"/>
    </xf>
    <xf numFmtId="0" fontId="18" fillId="0" borderId="7" xfId="0" applyFont="1" applyBorder="1"/>
    <xf numFmtId="4" fontId="20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0" xfId="0" applyFont="1" applyBorder="1"/>
    <xf numFmtId="0" fontId="17" fillId="0" borderId="30" xfId="0" applyFont="1" applyBorder="1"/>
    <xf numFmtId="0" fontId="18" fillId="0" borderId="32" xfId="0" applyFont="1" applyBorder="1"/>
    <xf numFmtId="4" fontId="18" fillId="0" borderId="2" xfId="0" applyNumberFormat="1" applyFont="1" applyBorder="1" applyAlignment="1">
      <alignment horizontal="center" vertical="center" wrapText="1"/>
    </xf>
    <xf numFmtId="4" fontId="18" fillId="0" borderId="29" xfId="0" applyNumberFormat="1" applyFont="1" applyBorder="1" applyAlignment="1">
      <alignment horizontal="center" vertical="center" wrapText="1"/>
    </xf>
    <xf numFmtId="0" fontId="18" fillId="0" borderId="36" xfId="0" applyFont="1" applyBorder="1"/>
    <xf numFmtId="4" fontId="18" fillId="0" borderId="37" xfId="0" applyNumberFormat="1" applyFont="1" applyBorder="1" applyAlignment="1">
      <alignment horizontal="center" vertical="center" wrapText="1"/>
    </xf>
    <xf numFmtId="0" fontId="18" fillId="0" borderId="4" xfId="0" applyFont="1" applyBorder="1"/>
    <xf numFmtId="4" fontId="18" fillId="0" borderId="6" xfId="0" applyNumberFormat="1" applyFont="1" applyBorder="1" applyAlignment="1">
      <alignment horizontal="right" vertical="center" wrapText="1"/>
    </xf>
    <xf numFmtId="4" fontId="18" fillId="0" borderId="26" xfId="0" applyNumberFormat="1" applyFont="1" applyBorder="1" applyAlignment="1">
      <alignment horizontal="right" vertical="center" wrapText="1"/>
    </xf>
    <xf numFmtId="4" fontId="18" fillId="0" borderId="27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29" xfId="0" applyNumberFormat="1" applyFont="1" applyBorder="1" applyAlignment="1">
      <alignment horizontal="right" vertical="center" wrapText="1"/>
    </xf>
    <xf numFmtId="0" fontId="20" fillId="3" borderId="33" xfId="0" applyFont="1" applyFill="1" applyBorder="1"/>
    <xf numFmtId="4" fontId="20" fillId="3" borderId="34" xfId="0" applyNumberFormat="1" applyFont="1" applyFill="1" applyBorder="1" applyAlignment="1">
      <alignment horizontal="right" vertical="center" wrapText="1"/>
    </xf>
    <xf numFmtId="4" fontId="20" fillId="3" borderId="35" xfId="0" applyNumberFormat="1" applyFont="1" applyFill="1" applyBorder="1" applyAlignment="1">
      <alignment horizontal="right" vertical="center" wrapText="1"/>
    </xf>
    <xf numFmtId="4" fontId="20" fillId="3" borderId="34" xfId="0" applyNumberFormat="1" applyFont="1" applyFill="1" applyBorder="1" applyAlignment="1">
      <alignment horizontal="center" vertical="center" wrapText="1"/>
    </xf>
    <xf numFmtId="4" fontId="20" fillId="3" borderId="3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4" fontId="21" fillId="2" borderId="0" xfId="0" applyNumberFormat="1" applyFont="1" applyFill="1" applyBorder="1" applyAlignment="1">
      <alignment horizontal="left" vertical="center" wrapText="1"/>
    </xf>
    <xf numFmtId="4" fontId="22" fillId="0" borderId="0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4" fontId="21" fillId="2" borderId="0" xfId="0" applyNumberFormat="1" applyFont="1" applyFill="1" applyBorder="1" applyAlignment="1">
      <alignment vertical="center" wrapText="1"/>
    </xf>
    <xf numFmtId="0" fontId="29" fillId="0" borderId="0" xfId="0" applyFont="1"/>
    <xf numFmtId="0" fontId="30" fillId="0" borderId="0" xfId="0" applyFont="1" applyFill="1"/>
    <xf numFmtId="0" fontId="30" fillId="0" borderId="0" xfId="0" applyFont="1" applyFill="1" applyAlignment="1">
      <alignment horizontal="right"/>
    </xf>
    <xf numFmtId="0" fontId="32" fillId="0" borderId="0" xfId="0" applyFont="1" applyFill="1"/>
    <xf numFmtId="4" fontId="28" fillId="0" borderId="19" xfId="0" applyNumberFormat="1" applyFont="1" applyFill="1" applyBorder="1" applyAlignment="1">
      <alignment horizontal="right" vertical="center"/>
    </xf>
    <xf numFmtId="4" fontId="34" fillId="0" borderId="5" xfId="0" applyNumberFormat="1" applyFont="1" applyFill="1" applyBorder="1" applyAlignment="1">
      <alignment horizontal="right" vertical="center" wrapText="1"/>
    </xf>
    <xf numFmtId="4" fontId="34" fillId="0" borderId="5" xfId="0" applyNumberFormat="1" applyFont="1" applyFill="1" applyBorder="1" applyAlignment="1">
      <alignment vertical="center" wrapText="1"/>
    </xf>
    <xf numFmtId="4" fontId="34" fillId="0" borderId="5" xfId="0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vertical="center" wrapText="1"/>
    </xf>
    <xf numFmtId="4" fontId="9" fillId="2" borderId="0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164" fontId="2" fillId="0" borderId="0" xfId="0" applyNumberFormat="1" applyFont="1"/>
    <xf numFmtId="0" fontId="5" fillId="0" borderId="38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164" fontId="36" fillId="0" borderId="3" xfId="0" applyNumberFormat="1" applyFont="1" applyBorder="1" applyAlignment="1">
      <alignment horizontal="center" vertical="center" wrapText="1"/>
    </xf>
    <xf numFmtId="164" fontId="36" fillId="0" borderId="41" xfId="0" applyNumberFormat="1" applyFont="1" applyBorder="1" applyAlignment="1">
      <alignment horizontal="center" vertical="center" wrapText="1"/>
    </xf>
    <xf numFmtId="164" fontId="36" fillId="0" borderId="8" xfId="0" applyNumberFormat="1" applyFont="1" applyBorder="1" applyAlignment="1">
      <alignment horizontal="center" vertical="center" wrapText="1"/>
    </xf>
    <xf numFmtId="164" fontId="36" fillId="0" borderId="42" xfId="0" applyNumberFormat="1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164" fontId="36" fillId="0" borderId="45" xfId="0" applyNumberFormat="1" applyFont="1" applyBorder="1" applyAlignment="1">
      <alignment horizontal="center" vertical="center" wrapText="1"/>
    </xf>
    <xf numFmtId="164" fontId="36" fillId="0" borderId="46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5" fillId="0" borderId="39" xfId="0" applyFont="1" applyBorder="1" applyAlignment="1">
      <alignment horizontal="center" wrapText="1"/>
    </xf>
    <xf numFmtId="164" fontId="35" fillId="0" borderId="12" xfId="0" applyNumberFormat="1" applyFont="1" applyBorder="1" applyAlignment="1">
      <alignment horizontal="center" vertical="center"/>
    </xf>
    <xf numFmtId="164" fontId="35" fillId="0" borderId="39" xfId="0" applyNumberFormat="1" applyFont="1" applyBorder="1" applyAlignment="1">
      <alignment horizontal="center" vertical="center"/>
    </xf>
    <xf numFmtId="0" fontId="37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14" fontId="0" fillId="0" borderId="0" xfId="0" applyNumberFormat="1" applyFill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37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/>
    </xf>
    <xf numFmtId="4" fontId="28" fillId="0" borderId="1" xfId="0" applyNumberFormat="1" applyFont="1" applyFill="1" applyBorder="1" applyAlignment="1">
      <alignment horizontal="right" vertical="center"/>
    </xf>
    <xf numFmtId="4" fontId="34" fillId="0" borderId="1" xfId="0" applyNumberFormat="1" applyFont="1" applyFill="1" applyBorder="1" applyAlignment="1">
      <alignment horizontal="right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 wrapText="1"/>
    </xf>
    <xf numFmtId="4" fontId="27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vertical="top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0" fontId="31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2" fillId="4" borderId="0" xfId="0" applyFont="1" applyFill="1"/>
    <xf numFmtId="0" fontId="2" fillId="4" borderId="0" xfId="0" applyFont="1" applyFill="1" applyAlignment="1"/>
    <xf numFmtId="0" fontId="0" fillId="4" borderId="0" xfId="0" applyFill="1"/>
    <xf numFmtId="0" fontId="0" fillId="4" borderId="0" xfId="0" applyFill="1" applyAlignment="1"/>
    <xf numFmtId="0" fontId="7" fillId="0" borderId="1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4" fontId="34" fillId="0" borderId="48" xfId="0" applyNumberFormat="1" applyFont="1" applyFill="1" applyBorder="1" applyAlignment="1">
      <alignment horizontal="right" vertical="center"/>
    </xf>
    <xf numFmtId="4" fontId="34" fillId="0" borderId="49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4" fontId="34" fillId="0" borderId="5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4" fontId="34" fillId="0" borderId="6" xfId="0" applyNumberFormat="1" applyFont="1" applyFill="1" applyBorder="1" applyAlignment="1">
      <alignment horizontal="right" vertical="center"/>
    </xf>
    <xf numFmtId="4" fontId="28" fillId="4" borderId="50" xfId="0" applyNumberFormat="1" applyFont="1" applyFill="1" applyBorder="1" applyAlignment="1">
      <alignment horizontal="right" vertical="center"/>
    </xf>
    <xf numFmtId="0" fontId="3" fillId="0" borderId="51" xfId="0" applyFont="1" applyFill="1" applyBorder="1" applyAlignment="1">
      <alignment horizontal="center"/>
    </xf>
    <xf numFmtId="4" fontId="28" fillId="0" borderId="4" xfId="0" applyNumberFormat="1" applyFont="1" applyFill="1" applyBorder="1" applyAlignment="1">
      <alignment horizontal="right" vertical="center"/>
    </xf>
    <xf numFmtId="4" fontId="28" fillId="0" borderId="26" xfId="0" applyNumberFormat="1" applyFont="1" applyFill="1" applyBorder="1" applyAlignment="1">
      <alignment horizontal="right" vertical="center"/>
    </xf>
    <xf numFmtId="4" fontId="28" fillId="0" borderId="27" xfId="0" applyNumberFormat="1" applyFont="1" applyFill="1" applyBorder="1" applyAlignment="1">
      <alignment horizontal="right" vertical="center"/>
    </xf>
    <xf numFmtId="4" fontId="28" fillId="0" borderId="6" xfId="0" applyNumberFormat="1" applyFont="1" applyFill="1" applyBorder="1" applyAlignment="1">
      <alignment horizontal="right" vertical="center"/>
    </xf>
    <xf numFmtId="4" fontId="34" fillId="0" borderId="6" xfId="0" applyNumberFormat="1" applyFont="1" applyFill="1" applyBorder="1" applyAlignment="1">
      <alignment horizontal="right" vertical="center" wrapText="1"/>
    </xf>
    <xf numFmtId="4" fontId="34" fillId="0" borderId="6" xfId="0" applyNumberFormat="1" applyFont="1" applyFill="1" applyBorder="1" applyAlignment="1">
      <alignment horizontal="center" vertical="center" wrapText="1"/>
    </xf>
    <xf numFmtId="4" fontId="28" fillId="0" borderId="5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 wrapText="1"/>
    </xf>
    <xf numFmtId="4" fontId="34" fillId="0" borderId="6" xfId="0" applyNumberFormat="1" applyFont="1" applyFill="1" applyBorder="1" applyAlignment="1">
      <alignment vertical="center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vertical="center" wrapText="1"/>
    </xf>
    <xf numFmtId="4" fontId="34" fillId="0" borderId="52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Fill="1" applyAlignment="1">
      <alignment horizontal="left" vertical="top"/>
    </xf>
    <xf numFmtId="0" fontId="3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0" fillId="0" borderId="0" xfId="0" applyFont="1" applyFill="1" applyAlignment="1">
      <alignment horizontal="left"/>
    </xf>
    <xf numFmtId="0" fontId="33" fillId="0" borderId="0" xfId="0" applyFont="1" applyFill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4" fontId="9" fillId="2" borderId="0" xfId="0" applyNumberFormat="1" applyFont="1" applyFill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/>
    <xf numFmtId="4" fontId="26" fillId="0" borderId="0" xfId="0" applyNumberFormat="1" applyFont="1" applyFill="1" applyBorder="1" applyAlignment="1">
      <alignment horizontal="left" vertical="center" wrapText="1"/>
    </xf>
    <xf numFmtId="4" fontId="26" fillId="0" borderId="0" xfId="0" applyNumberFormat="1" applyFont="1" applyFill="1" applyBorder="1" applyAlignment="1">
      <alignment horizontal="left" wrapText="1"/>
    </xf>
    <xf numFmtId="0" fontId="3" fillId="0" borderId="3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5" fillId="0" borderId="2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28" xfId="0" applyFont="1" applyFill="1" applyBorder="1" applyAlignment="1">
      <alignment horizontal="lef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7"/>
  <sheetViews>
    <sheetView tabSelected="1" view="pageBreakPreview" zoomScale="50" zoomScaleNormal="60" zoomScaleSheetLayoutView="50" workbookViewId="0">
      <pane ySplit="17" topLeftCell="A18" activePane="bottomLeft" state="frozen"/>
      <selection pane="bottomLeft" activeCell="A82" sqref="A82"/>
    </sheetView>
  </sheetViews>
  <sheetFormatPr defaultRowHeight="15" outlineLevelRow="1" x14ac:dyDescent="0.25"/>
  <cols>
    <col min="1" max="1" width="49.5703125" style="17" customWidth="1"/>
    <col min="2" max="2" width="31" customWidth="1"/>
    <col min="3" max="3" width="26.140625" customWidth="1"/>
    <col min="4" max="4" width="28.85546875" style="111" customWidth="1"/>
    <col min="5" max="7" width="25.140625" style="111" customWidth="1"/>
    <col min="8" max="10" width="25.140625" style="17" customWidth="1"/>
    <col min="11" max="11" width="34.85546875" customWidth="1"/>
  </cols>
  <sheetData>
    <row r="1" spans="1:10" ht="18.75" hidden="1" outlineLevel="1" x14ac:dyDescent="0.25">
      <c r="H1" s="111"/>
      <c r="I1" s="111"/>
      <c r="J1" s="112" t="s">
        <v>76</v>
      </c>
    </row>
    <row r="2" spans="1:10" ht="18.75" hidden="1" outlineLevel="1" x14ac:dyDescent="0.25">
      <c r="H2" s="111"/>
      <c r="I2" s="111"/>
      <c r="J2" s="112" t="s">
        <v>69</v>
      </c>
    </row>
    <row r="3" spans="1:10" ht="18.75" hidden="1" outlineLevel="1" x14ac:dyDescent="0.25">
      <c r="H3" s="111"/>
      <c r="I3" s="111"/>
      <c r="J3" s="112" t="s">
        <v>70</v>
      </c>
    </row>
    <row r="4" spans="1:10" ht="18.75" hidden="1" outlineLevel="1" x14ac:dyDescent="0.25">
      <c r="H4" s="111"/>
      <c r="I4" s="113"/>
      <c r="J4" s="114" t="s">
        <v>77</v>
      </c>
    </row>
    <row r="5" spans="1:10" ht="18.75" hidden="1" outlineLevel="1" x14ac:dyDescent="0.25">
      <c r="H5" s="111"/>
      <c r="I5" s="111"/>
      <c r="J5" s="112"/>
    </row>
    <row r="6" spans="1:10" ht="18.75" outlineLevel="1" x14ac:dyDescent="0.25">
      <c r="G6" s="112"/>
      <c r="H6" s="111"/>
      <c r="I6" s="112"/>
      <c r="J6" s="112" t="s">
        <v>40</v>
      </c>
    </row>
    <row r="7" spans="1:10" ht="18.75" outlineLevel="1" x14ac:dyDescent="0.25">
      <c r="G7" s="112"/>
      <c r="H7" s="111"/>
      <c r="I7" s="112"/>
      <c r="J7" s="112" t="s">
        <v>41</v>
      </c>
    </row>
    <row r="8" spans="1:10" ht="18.75" outlineLevel="1" x14ac:dyDescent="0.3">
      <c r="G8" s="115"/>
      <c r="H8" s="111"/>
      <c r="I8" s="115"/>
      <c r="J8" s="115" t="s">
        <v>42</v>
      </c>
    </row>
    <row r="9" spans="1:10" ht="18.75" outlineLevel="1" x14ac:dyDescent="0.25">
      <c r="G9" s="112"/>
      <c r="H9" s="111"/>
      <c r="I9" s="112"/>
      <c r="J9" s="112" t="s">
        <v>79</v>
      </c>
    </row>
    <row r="10" spans="1:10" ht="7.5" customHeight="1" outlineLevel="1" x14ac:dyDescent="0.25">
      <c r="G10" s="112"/>
    </row>
    <row r="11" spans="1:10" ht="18.75" outlineLevel="1" x14ac:dyDescent="0.25">
      <c r="G11" s="112"/>
    </row>
    <row r="12" spans="1:10" ht="30" customHeight="1" x14ac:dyDescent="0.25">
      <c r="A12" s="178" t="s">
        <v>80</v>
      </c>
      <c r="B12" s="178"/>
      <c r="C12" s="178"/>
      <c r="D12" s="178"/>
      <c r="E12" s="178"/>
      <c r="F12" s="178"/>
      <c r="G12" s="178"/>
      <c r="H12" s="178"/>
      <c r="I12" s="178"/>
      <c r="J12" s="178"/>
    </row>
    <row r="13" spans="1:10" ht="19.5" thickBot="1" x14ac:dyDescent="0.3">
      <c r="G13" s="112"/>
    </row>
    <row r="14" spans="1:10" ht="42" customHeight="1" x14ac:dyDescent="0.25">
      <c r="A14" s="185" t="s">
        <v>5</v>
      </c>
      <c r="B14" s="198" t="s">
        <v>4</v>
      </c>
      <c r="C14" s="198" t="s">
        <v>0</v>
      </c>
      <c r="D14" s="190" t="s">
        <v>1</v>
      </c>
      <c r="E14" s="193" t="s">
        <v>2</v>
      </c>
      <c r="F14" s="194"/>
      <c r="G14" s="194"/>
      <c r="H14" s="194"/>
      <c r="I14" s="194"/>
      <c r="J14" s="195"/>
    </row>
    <row r="15" spans="1:10" ht="38.25" customHeight="1" x14ac:dyDescent="0.25">
      <c r="A15" s="186"/>
      <c r="B15" s="199"/>
      <c r="C15" s="199"/>
      <c r="D15" s="191"/>
      <c r="E15" s="202" t="s">
        <v>72</v>
      </c>
      <c r="F15" s="181" t="s">
        <v>71</v>
      </c>
      <c r="G15" s="181" t="s">
        <v>81</v>
      </c>
      <c r="H15" s="181" t="s">
        <v>82</v>
      </c>
      <c r="I15" s="181" t="s">
        <v>83</v>
      </c>
      <c r="J15" s="196" t="s">
        <v>84</v>
      </c>
    </row>
    <row r="16" spans="1:10" ht="24" customHeight="1" thickBot="1" x14ac:dyDescent="0.3">
      <c r="A16" s="187"/>
      <c r="B16" s="200"/>
      <c r="C16" s="200"/>
      <c r="D16" s="192"/>
      <c r="E16" s="203"/>
      <c r="F16" s="182"/>
      <c r="G16" s="182"/>
      <c r="H16" s="182"/>
      <c r="I16" s="182"/>
      <c r="J16" s="197"/>
    </row>
    <row r="17" spans="1:13" ht="0.75" customHeight="1" thickBot="1" x14ac:dyDescent="0.35">
      <c r="A17" s="172">
        <v>1</v>
      </c>
      <c r="B17" s="173">
        <v>2</v>
      </c>
      <c r="C17" s="174">
        <v>3</v>
      </c>
      <c r="D17" s="158">
        <v>4</v>
      </c>
      <c r="E17" s="116">
        <v>5</v>
      </c>
      <c r="F17" s="116">
        <v>6</v>
      </c>
      <c r="G17" s="116">
        <v>7</v>
      </c>
      <c r="H17" s="116">
        <v>8</v>
      </c>
      <c r="I17" s="116">
        <v>9</v>
      </c>
      <c r="J17" s="117">
        <v>10</v>
      </c>
    </row>
    <row r="18" spans="1:13" ht="217.5" customHeight="1" x14ac:dyDescent="0.25">
      <c r="A18" s="153" t="s">
        <v>85</v>
      </c>
      <c r="B18" s="175" t="s">
        <v>115</v>
      </c>
      <c r="C18" s="176" t="s">
        <v>10</v>
      </c>
      <c r="D18" s="159">
        <f t="shared" ref="D18:J18" si="0">D19+D25+D49</f>
        <v>875860338.19999993</v>
      </c>
      <c r="E18" s="160">
        <f t="shared" si="0"/>
        <v>158335827.04999998</v>
      </c>
      <c r="F18" s="160">
        <f t="shared" si="0"/>
        <v>143065189.88</v>
      </c>
      <c r="G18" s="160">
        <f t="shared" si="0"/>
        <v>142244475.63999999</v>
      </c>
      <c r="H18" s="160">
        <f t="shared" si="0"/>
        <v>144071615.20999998</v>
      </c>
      <c r="I18" s="160">
        <f t="shared" si="0"/>
        <v>144071615.20999998</v>
      </c>
      <c r="J18" s="161">
        <f t="shared" si="0"/>
        <v>144071615.20999998</v>
      </c>
      <c r="K18" s="157" t="e">
        <f>#REF!+#REF!</f>
        <v>#REF!</v>
      </c>
      <c r="M18" s="1"/>
    </row>
    <row r="19" spans="1:13" s="2" customFormat="1" ht="81" customHeight="1" x14ac:dyDescent="0.25">
      <c r="A19" s="155" t="s">
        <v>86</v>
      </c>
      <c r="B19" s="79" t="s">
        <v>66</v>
      </c>
      <c r="C19" s="79" t="s">
        <v>10</v>
      </c>
      <c r="D19" s="86">
        <f>E19+F19+G19+H19+I19+J19</f>
        <v>88600063.019999996</v>
      </c>
      <c r="E19" s="118">
        <f t="shared" ref="E19:J19" si="1">E20+E22</f>
        <v>14766677.169999998</v>
      </c>
      <c r="F19" s="118">
        <f t="shared" si="1"/>
        <v>14766677.169999998</v>
      </c>
      <c r="G19" s="118">
        <f t="shared" si="1"/>
        <v>14766677.169999998</v>
      </c>
      <c r="H19" s="118">
        <f t="shared" si="1"/>
        <v>14766677.169999998</v>
      </c>
      <c r="I19" s="118">
        <f t="shared" si="1"/>
        <v>14766677.169999998</v>
      </c>
      <c r="J19" s="162">
        <f t="shared" si="1"/>
        <v>14766677.169999998</v>
      </c>
      <c r="K19" s="93">
        <v>14766677.17</v>
      </c>
    </row>
    <row r="20" spans="1:13" ht="99" customHeight="1" x14ac:dyDescent="0.25">
      <c r="A20" s="6" t="s">
        <v>13</v>
      </c>
      <c r="B20" s="5" t="s">
        <v>66</v>
      </c>
      <c r="C20" s="5" t="s">
        <v>10</v>
      </c>
      <c r="D20" s="87">
        <f>E20+F20+G20+H20+I20+J20</f>
        <v>60663329.819999993</v>
      </c>
      <c r="E20" s="119">
        <f>9450189.52+660365.45</f>
        <v>10110554.969999999</v>
      </c>
      <c r="F20" s="119">
        <f t="shared" ref="F20:J20" si="2">9450189.52+660365.45</f>
        <v>10110554.969999999</v>
      </c>
      <c r="G20" s="119">
        <f t="shared" si="2"/>
        <v>10110554.969999999</v>
      </c>
      <c r="H20" s="119">
        <f t="shared" si="2"/>
        <v>10110554.969999999</v>
      </c>
      <c r="I20" s="119">
        <f t="shared" si="2"/>
        <v>10110554.969999999</v>
      </c>
      <c r="J20" s="163">
        <f t="shared" si="2"/>
        <v>10110554.969999999</v>
      </c>
    </row>
    <row r="21" spans="1:13" ht="63.75" customHeight="1" x14ac:dyDescent="0.25">
      <c r="A21" s="6" t="s">
        <v>14</v>
      </c>
      <c r="B21" s="5" t="s">
        <v>66</v>
      </c>
      <c r="C21" s="5" t="s">
        <v>10</v>
      </c>
      <c r="D21" s="145" t="s">
        <v>11</v>
      </c>
      <c r="E21" s="120" t="s">
        <v>11</v>
      </c>
      <c r="F21" s="120" t="s">
        <v>11</v>
      </c>
      <c r="G21" s="120" t="s">
        <v>11</v>
      </c>
      <c r="H21" s="120" t="s">
        <v>11</v>
      </c>
      <c r="I21" s="120" t="s">
        <v>11</v>
      </c>
      <c r="J21" s="164" t="s">
        <v>11</v>
      </c>
    </row>
    <row r="22" spans="1:13" ht="78.75" customHeight="1" x14ac:dyDescent="0.25">
      <c r="A22" s="6" t="s">
        <v>28</v>
      </c>
      <c r="B22" s="5" t="s">
        <v>66</v>
      </c>
      <c r="C22" s="5" t="s">
        <v>10</v>
      </c>
      <c r="D22" s="87">
        <f>E22+F22+G22+H22+I22+J22</f>
        <v>27936733.199999999</v>
      </c>
      <c r="E22" s="119">
        <f>5316487.65-660365.45</f>
        <v>4656122.2</v>
      </c>
      <c r="F22" s="119">
        <f t="shared" ref="F22:J22" si="3">5316487.65-660365.45</f>
        <v>4656122.2</v>
      </c>
      <c r="G22" s="119">
        <f t="shared" si="3"/>
        <v>4656122.2</v>
      </c>
      <c r="H22" s="119">
        <f t="shared" si="3"/>
        <v>4656122.2</v>
      </c>
      <c r="I22" s="119">
        <f t="shared" si="3"/>
        <v>4656122.2</v>
      </c>
      <c r="J22" s="163">
        <f t="shared" si="3"/>
        <v>4656122.2</v>
      </c>
    </row>
    <row r="23" spans="1:13" ht="236.25" customHeight="1" x14ac:dyDescent="0.25">
      <c r="A23" s="6" t="s">
        <v>44</v>
      </c>
      <c r="B23" s="5" t="s">
        <v>116</v>
      </c>
      <c r="C23" s="5" t="s">
        <v>10</v>
      </c>
      <c r="D23" s="145" t="s">
        <v>11</v>
      </c>
      <c r="E23" s="120" t="s">
        <v>11</v>
      </c>
      <c r="F23" s="120" t="s">
        <v>11</v>
      </c>
      <c r="G23" s="120" t="s">
        <v>11</v>
      </c>
      <c r="H23" s="120" t="s">
        <v>11</v>
      </c>
      <c r="I23" s="120" t="s">
        <v>11</v>
      </c>
      <c r="J23" s="164" t="s">
        <v>11</v>
      </c>
    </row>
    <row r="24" spans="1:13" ht="84" customHeight="1" x14ac:dyDescent="0.25">
      <c r="A24" s="155" t="s">
        <v>87</v>
      </c>
      <c r="B24" s="79" t="s">
        <v>66</v>
      </c>
      <c r="C24" s="79" t="s">
        <v>10</v>
      </c>
      <c r="D24" s="145" t="s">
        <v>11</v>
      </c>
      <c r="E24" s="120" t="s">
        <v>11</v>
      </c>
      <c r="F24" s="120" t="s">
        <v>11</v>
      </c>
      <c r="G24" s="120" t="s">
        <v>11</v>
      </c>
      <c r="H24" s="120" t="s">
        <v>11</v>
      </c>
      <c r="I24" s="120" t="s">
        <v>11</v>
      </c>
      <c r="J24" s="164" t="s">
        <v>11</v>
      </c>
    </row>
    <row r="25" spans="1:13" s="132" customFormat="1" ht="144.75" customHeight="1" x14ac:dyDescent="0.25">
      <c r="A25" s="95" t="s">
        <v>88</v>
      </c>
      <c r="B25" s="95" t="s">
        <v>9</v>
      </c>
      <c r="C25" s="143" t="s">
        <v>10</v>
      </c>
      <c r="D25" s="165">
        <f t="shared" ref="D25:J25" si="4">D26+D37+D40+D44</f>
        <v>113955208.98</v>
      </c>
      <c r="E25" s="118">
        <f>E26+E37+E40+E44</f>
        <v>18992534.830000002</v>
      </c>
      <c r="F25" s="118">
        <f t="shared" si="4"/>
        <v>18992534.829999998</v>
      </c>
      <c r="G25" s="118">
        <f t="shared" si="4"/>
        <v>18992534.829999998</v>
      </c>
      <c r="H25" s="118">
        <f t="shared" si="4"/>
        <v>18992534.829999998</v>
      </c>
      <c r="I25" s="118">
        <f t="shared" si="4"/>
        <v>18992534.829999998</v>
      </c>
      <c r="J25" s="162">
        <f t="shared" si="4"/>
        <v>18992534.829999998</v>
      </c>
      <c r="M25" s="133"/>
    </row>
    <row r="26" spans="1:13" s="134" customFormat="1" ht="99.75" customHeight="1" x14ac:dyDescent="0.25">
      <c r="A26" s="154" t="s">
        <v>15</v>
      </c>
      <c r="B26" s="144" t="s">
        <v>9</v>
      </c>
      <c r="C26" s="7" t="s">
        <v>10</v>
      </c>
      <c r="D26" s="87">
        <f>SUM(E26:J26)</f>
        <v>4103238.8</v>
      </c>
      <c r="E26" s="119">
        <f>SUM(E27:E36)</f>
        <v>1000924.8</v>
      </c>
      <c r="F26" s="119">
        <f t="shared" ref="F26:J26" si="5">SUM(F27:F36)</f>
        <v>620462.80000000005</v>
      </c>
      <c r="G26" s="119">
        <f t="shared" si="5"/>
        <v>620462.80000000005</v>
      </c>
      <c r="H26" s="119">
        <f t="shared" si="5"/>
        <v>620462.80000000005</v>
      </c>
      <c r="I26" s="119">
        <f t="shared" si="5"/>
        <v>620462.80000000005</v>
      </c>
      <c r="J26" s="163">
        <f t="shared" si="5"/>
        <v>620462.80000000005</v>
      </c>
      <c r="M26" s="135"/>
    </row>
    <row r="27" spans="1:13" s="134" customFormat="1" ht="148.5" customHeight="1" x14ac:dyDescent="0.25">
      <c r="A27" s="6" t="s">
        <v>29</v>
      </c>
      <c r="B27" s="7" t="s">
        <v>9</v>
      </c>
      <c r="C27" s="7" t="s">
        <v>10</v>
      </c>
      <c r="D27" s="87">
        <f t="shared" ref="D27:D31" si="6">SUM(E27:J27)</f>
        <v>1423200</v>
      </c>
      <c r="E27" s="146">
        <f>40*5930</f>
        <v>237200</v>
      </c>
      <c r="F27" s="146">
        <f t="shared" ref="F27:J27" si="7">40*5930</f>
        <v>237200</v>
      </c>
      <c r="G27" s="146">
        <f t="shared" si="7"/>
        <v>237200</v>
      </c>
      <c r="H27" s="146">
        <f t="shared" si="7"/>
        <v>237200</v>
      </c>
      <c r="I27" s="146">
        <f t="shared" si="7"/>
        <v>237200</v>
      </c>
      <c r="J27" s="166">
        <f t="shared" si="7"/>
        <v>237200</v>
      </c>
      <c r="M27" s="135"/>
    </row>
    <row r="28" spans="1:13" s="134" customFormat="1" ht="100.5" customHeight="1" x14ac:dyDescent="0.25">
      <c r="A28" s="6" t="s">
        <v>102</v>
      </c>
      <c r="B28" s="7" t="s">
        <v>9</v>
      </c>
      <c r="C28" s="7" t="s">
        <v>10</v>
      </c>
      <c r="D28" s="87">
        <f t="shared" si="6"/>
        <v>1196640</v>
      </c>
      <c r="E28" s="146">
        <f>72*2770</f>
        <v>199440</v>
      </c>
      <c r="F28" s="146">
        <f>72*2770</f>
        <v>199440</v>
      </c>
      <c r="G28" s="146">
        <f t="shared" ref="G28:J28" si="8">72*2770</f>
        <v>199440</v>
      </c>
      <c r="H28" s="146">
        <f t="shared" si="8"/>
        <v>199440</v>
      </c>
      <c r="I28" s="146">
        <f t="shared" si="8"/>
        <v>199440</v>
      </c>
      <c r="J28" s="166">
        <f t="shared" si="8"/>
        <v>199440</v>
      </c>
      <c r="M28" s="135"/>
    </row>
    <row r="29" spans="1:13" s="134" customFormat="1" ht="130.5" customHeight="1" x14ac:dyDescent="0.25">
      <c r="A29" s="6" t="s">
        <v>103</v>
      </c>
      <c r="B29" s="7" t="s">
        <v>9</v>
      </c>
      <c r="C29" s="7" t="s">
        <v>10</v>
      </c>
      <c r="D29" s="87">
        <f t="shared" si="6"/>
        <v>132000</v>
      </c>
      <c r="E29" s="146">
        <v>22000</v>
      </c>
      <c r="F29" s="147">
        <v>22000</v>
      </c>
      <c r="G29" s="147">
        <v>22000</v>
      </c>
      <c r="H29" s="148">
        <v>22000</v>
      </c>
      <c r="I29" s="147">
        <v>22000</v>
      </c>
      <c r="J29" s="167">
        <v>22000</v>
      </c>
      <c r="M29" s="135"/>
    </row>
    <row r="30" spans="1:13" s="134" customFormat="1" ht="81" customHeight="1" x14ac:dyDescent="0.25">
      <c r="A30" s="6" t="s">
        <v>104</v>
      </c>
      <c r="B30" s="7" t="s">
        <v>9</v>
      </c>
      <c r="C30" s="7" t="s">
        <v>10</v>
      </c>
      <c r="D30" s="87">
        <f t="shared" si="6"/>
        <v>624000</v>
      </c>
      <c r="E30" s="146">
        <f>4000*26</f>
        <v>104000</v>
      </c>
      <c r="F30" s="146">
        <f t="shared" ref="F30:J30" si="9">4000*26</f>
        <v>104000</v>
      </c>
      <c r="G30" s="146">
        <f t="shared" si="9"/>
        <v>104000</v>
      </c>
      <c r="H30" s="146">
        <f t="shared" si="9"/>
        <v>104000</v>
      </c>
      <c r="I30" s="146">
        <f t="shared" si="9"/>
        <v>104000</v>
      </c>
      <c r="J30" s="166">
        <f t="shared" si="9"/>
        <v>104000</v>
      </c>
      <c r="M30" s="135"/>
    </row>
    <row r="31" spans="1:13" s="134" customFormat="1" ht="79.5" customHeight="1" x14ac:dyDescent="0.25">
      <c r="A31" s="6" t="s">
        <v>30</v>
      </c>
      <c r="B31" s="7" t="s">
        <v>9</v>
      </c>
      <c r="C31" s="7" t="s">
        <v>10</v>
      </c>
      <c r="D31" s="87">
        <f t="shared" si="6"/>
        <v>380462</v>
      </c>
      <c r="E31" s="119">
        <v>380462</v>
      </c>
      <c r="F31" s="119">
        <v>0</v>
      </c>
      <c r="G31" s="119">
        <v>0</v>
      </c>
      <c r="H31" s="119">
        <v>0</v>
      </c>
      <c r="I31" s="119">
        <v>0</v>
      </c>
      <c r="J31" s="163">
        <v>0</v>
      </c>
      <c r="M31" s="135"/>
    </row>
    <row r="32" spans="1:13" s="134" customFormat="1" ht="126.75" customHeight="1" x14ac:dyDescent="0.25">
      <c r="A32" s="6" t="s">
        <v>31</v>
      </c>
      <c r="B32" s="7" t="s">
        <v>9</v>
      </c>
      <c r="C32" s="7" t="s">
        <v>10</v>
      </c>
      <c r="D32" s="145" t="s">
        <v>11</v>
      </c>
      <c r="E32" s="120" t="s">
        <v>11</v>
      </c>
      <c r="F32" s="120" t="s">
        <v>11</v>
      </c>
      <c r="G32" s="120" t="s">
        <v>11</v>
      </c>
      <c r="H32" s="120" t="s">
        <v>11</v>
      </c>
      <c r="I32" s="120" t="s">
        <v>11</v>
      </c>
      <c r="J32" s="164" t="s">
        <v>11</v>
      </c>
      <c r="M32" s="135"/>
    </row>
    <row r="33" spans="1:13" s="134" customFormat="1" ht="158.25" customHeight="1" x14ac:dyDescent="0.25">
      <c r="A33" s="136" t="s">
        <v>38</v>
      </c>
      <c r="B33" s="137" t="s">
        <v>9</v>
      </c>
      <c r="C33" s="7" t="s">
        <v>10</v>
      </c>
      <c r="D33" s="145" t="s">
        <v>11</v>
      </c>
      <c r="E33" s="120" t="s">
        <v>11</v>
      </c>
      <c r="F33" s="120" t="s">
        <v>11</v>
      </c>
      <c r="G33" s="120" t="s">
        <v>11</v>
      </c>
      <c r="H33" s="120" t="s">
        <v>11</v>
      </c>
      <c r="I33" s="120" t="s">
        <v>11</v>
      </c>
      <c r="J33" s="164" t="s">
        <v>11</v>
      </c>
      <c r="M33" s="135"/>
    </row>
    <row r="34" spans="1:13" s="134" customFormat="1" ht="114" customHeight="1" x14ac:dyDescent="0.25">
      <c r="A34" s="136" t="s">
        <v>37</v>
      </c>
      <c r="B34" s="137" t="s">
        <v>9</v>
      </c>
      <c r="C34" s="7" t="s">
        <v>10</v>
      </c>
      <c r="D34" s="145" t="s">
        <v>11</v>
      </c>
      <c r="E34" s="120" t="s">
        <v>11</v>
      </c>
      <c r="F34" s="120" t="s">
        <v>11</v>
      </c>
      <c r="G34" s="120" t="s">
        <v>11</v>
      </c>
      <c r="H34" s="120" t="s">
        <v>11</v>
      </c>
      <c r="I34" s="120" t="s">
        <v>11</v>
      </c>
      <c r="J34" s="164" t="s">
        <v>11</v>
      </c>
      <c r="M34" s="135"/>
    </row>
    <row r="35" spans="1:13" s="134" customFormat="1" ht="114" customHeight="1" x14ac:dyDescent="0.25">
      <c r="A35" s="136" t="s">
        <v>105</v>
      </c>
      <c r="B35" s="137" t="s">
        <v>9</v>
      </c>
      <c r="C35" s="7" t="s">
        <v>10</v>
      </c>
      <c r="D35" s="87">
        <f t="shared" ref="D35:D39" si="10">SUM(E35:J35)</f>
        <v>24000</v>
      </c>
      <c r="E35" s="149">
        <f>2000*2</f>
        <v>4000</v>
      </c>
      <c r="F35" s="149">
        <f t="shared" ref="F35:J35" si="11">2000*2</f>
        <v>4000</v>
      </c>
      <c r="G35" s="149">
        <f t="shared" si="11"/>
        <v>4000</v>
      </c>
      <c r="H35" s="149">
        <f t="shared" si="11"/>
        <v>4000</v>
      </c>
      <c r="I35" s="149">
        <f t="shared" si="11"/>
        <v>4000</v>
      </c>
      <c r="J35" s="168">
        <f t="shared" si="11"/>
        <v>4000</v>
      </c>
      <c r="M35" s="135"/>
    </row>
    <row r="36" spans="1:13" s="134" customFormat="1" ht="114" customHeight="1" x14ac:dyDescent="0.25">
      <c r="A36" s="136" t="s">
        <v>106</v>
      </c>
      <c r="B36" s="137" t="s">
        <v>9</v>
      </c>
      <c r="C36" s="7" t="s">
        <v>10</v>
      </c>
      <c r="D36" s="87">
        <f t="shared" si="10"/>
        <v>322936.8</v>
      </c>
      <c r="E36" s="149">
        <f>10*5382.28</f>
        <v>53822.799999999996</v>
      </c>
      <c r="F36" s="149">
        <f t="shared" ref="F36:J36" si="12">10*5382.28</f>
        <v>53822.799999999996</v>
      </c>
      <c r="G36" s="149">
        <f t="shared" si="12"/>
        <v>53822.799999999996</v>
      </c>
      <c r="H36" s="149">
        <f t="shared" si="12"/>
        <v>53822.799999999996</v>
      </c>
      <c r="I36" s="149">
        <f t="shared" si="12"/>
        <v>53822.799999999996</v>
      </c>
      <c r="J36" s="168">
        <f t="shared" si="12"/>
        <v>53822.799999999996</v>
      </c>
      <c r="M36" s="135"/>
    </row>
    <row r="37" spans="1:13" s="134" customFormat="1" ht="84" customHeight="1" x14ac:dyDescent="0.25">
      <c r="A37" s="6" t="s">
        <v>32</v>
      </c>
      <c r="B37" s="7" t="s">
        <v>9</v>
      </c>
      <c r="C37" s="7" t="s">
        <v>10</v>
      </c>
      <c r="D37" s="87">
        <f t="shared" si="10"/>
        <v>11934500</v>
      </c>
      <c r="E37" s="119">
        <f t="shared" ref="E37:J37" si="13">SUM(E38:E39)</f>
        <v>1187000</v>
      </c>
      <c r="F37" s="119">
        <f t="shared" si="13"/>
        <v>2149500</v>
      </c>
      <c r="G37" s="119">
        <f t="shared" si="13"/>
        <v>2149500</v>
      </c>
      <c r="H37" s="119">
        <f t="shared" si="13"/>
        <v>2149500</v>
      </c>
      <c r="I37" s="119">
        <f t="shared" si="13"/>
        <v>2149500</v>
      </c>
      <c r="J37" s="163">
        <f t="shared" si="13"/>
        <v>2149500</v>
      </c>
    </row>
    <row r="38" spans="1:13" s="134" customFormat="1" ht="225.75" customHeight="1" x14ac:dyDescent="0.25">
      <c r="A38" s="6" t="s">
        <v>107</v>
      </c>
      <c r="B38" s="7" t="s">
        <v>9</v>
      </c>
      <c r="C38" s="7" t="s">
        <v>10</v>
      </c>
      <c r="D38" s="87">
        <f t="shared" si="10"/>
        <v>11067500</v>
      </c>
      <c r="E38" s="146">
        <f>125*7700+80000</f>
        <v>1042500</v>
      </c>
      <c r="F38" s="146">
        <f>250*7700+80000</f>
        <v>2005000</v>
      </c>
      <c r="G38" s="146">
        <f t="shared" ref="G38:J38" si="14">250*7700+80000</f>
        <v>2005000</v>
      </c>
      <c r="H38" s="146">
        <f t="shared" si="14"/>
        <v>2005000</v>
      </c>
      <c r="I38" s="146">
        <f t="shared" si="14"/>
        <v>2005000</v>
      </c>
      <c r="J38" s="166">
        <f t="shared" si="14"/>
        <v>2005000</v>
      </c>
    </row>
    <row r="39" spans="1:13" s="134" customFormat="1" ht="93.75" customHeight="1" x14ac:dyDescent="0.25">
      <c r="A39" s="6" t="s">
        <v>108</v>
      </c>
      <c r="B39" s="7" t="s">
        <v>9</v>
      </c>
      <c r="C39" s="7" t="s">
        <v>10</v>
      </c>
      <c r="D39" s="87">
        <f t="shared" si="10"/>
        <v>867000</v>
      </c>
      <c r="E39" s="119">
        <v>144500</v>
      </c>
      <c r="F39" s="119">
        <v>144500</v>
      </c>
      <c r="G39" s="119">
        <v>144500</v>
      </c>
      <c r="H39" s="119">
        <v>144500</v>
      </c>
      <c r="I39" s="119">
        <v>144500</v>
      </c>
      <c r="J39" s="163">
        <v>144500</v>
      </c>
    </row>
    <row r="40" spans="1:13" s="134" customFormat="1" ht="85.5" customHeight="1" x14ac:dyDescent="0.25">
      <c r="A40" s="6" t="s">
        <v>16</v>
      </c>
      <c r="B40" s="7" t="s">
        <v>9</v>
      </c>
      <c r="C40" s="7" t="s">
        <v>10</v>
      </c>
      <c r="D40" s="87">
        <f>SUM(E40:J40)</f>
        <v>24412816.899999999</v>
      </c>
      <c r="E40" s="119">
        <f t="shared" ref="E40:J40" si="15">SUM(E41:E43)</f>
        <v>4366751.1500000004</v>
      </c>
      <c r="F40" s="119">
        <f t="shared" si="15"/>
        <v>4009213.15</v>
      </c>
      <c r="G40" s="119">
        <f t="shared" si="15"/>
        <v>4009213.15</v>
      </c>
      <c r="H40" s="119">
        <f t="shared" si="15"/>
        <v>4009213.15</v>
      </c>
      <c r="I40" s="119">
        <f t="shared" si="15"/>
        <v>4009213.15</v>
      </c>
      <c r="J40" s="163">
        <f t="shared" si="15"/>
        <v>4009213.15</v>
      </c>
    </row>
    <row r="41" spans="1:13" s="134" customFormat="1" ht="84.75" customHeight="1" x14ac:dyDescent="0.25">
      <c r="A41" s="6" t="s">
        <v>33</v>
      </c>
      <c r="B41" s="7" t="s">
        <v>9</v>
      </c>
      <c r="C41" s="7" t="s">
        <v>10</v>
      </c>
      <c r="D41" s="87">
        <f t="shared" ref="D41:D48" si="16">SUM(E41:J41)</f>
        <v>9559806.1500000004</v>
      </c>
      <c r="E41" s="119">
        <f>1271410.4+70000</f>
        <v>1341410.3999999999</v>
      </c>
      <c r="F41" s="119">
        <f>1573679.15+70000</f>
        <v>1643679.15</v>
      </c>
      <c r="G41" s="119">
        <f>1573679.15+70000</f>
        <v>1643679.15</v>
      </c>
      <c r="H41" s="119">
        <f>1573679.15+70000</f>
        <v>1643679.15</v>
      </c>
      <c r="I41" s="119">
        <f>1573679.15+70000</f>
        <v>1643679.15</v>
      </c>
      <c r="J41" s="163">
        <f>1573679.15+70000</f>
        <v>1643679.15</v>
      </c>
    </row>
    <row r="42" spans="1:13" s="134" customFormat="1" ht="109.5" customHeight="1" x14ac:dyDescent="0.25">
      <c r="A42" s="6" t="s">
        <v>109</v>
      </c>
      <c r="B42" s="7" t="s">
        <v>9</v>
      </c>
      <c r="C42" s="7" t="s">
        <v>10</v>
      </c>
      <c r="D42" s="87">
        <f t="shared" si="16"/>
        <v>940810.75</v>
      </c>
      <c r="E42" s="147">
        <f>659806.75+46834</f>
        <v>706640.75</v>
      </c>
      <c r="F42" s="147">
        <v>46834</v>
      </c>
      <c r="G42" s="147">
        <v>46834</v>
      </c>
      <c r="H42" s="148">
        <v>46834</v>
      </c>
      <c r="I42" s="147">
        <v>46834</v>
      </c>
      <c r="J42" s="167">
        <v>46834</v>
      </c>
    </row>
    <row r="43" spans="1:13" s="134" customFormat="1" ht="84" customHeight="1" x14ac:dyDescent="0.25">
      <c r="A43" s="6" t="s">
        <v>110</v>
      </c>
      <c r="B43" s="7" t="s">
        <v>9</v>
      </c>
      <c r="C43" s="138" t="s">
        <v>10</v>
      </c>
      <c r="D43" s="87">
        <f t="shared" si="16"/>
        <v>13912200</v>
      </c>
      <c r="E43" s="146">
        <f>64850*12+600000+47525*12+30850*12</f>
        <v>2318700</v>
      </c>
      <c r="F43" s="146">
        <f t="shared" ref="F43:J43" si="17">64850*12+600000+47525*12+30850*12</f>
        <v>2318700</v>
      </c>
      <c r="G43" s="146">
        <f t="shared" si="17"/>
        <v>2318700</v>
      </c>
      <c r="H43" s="146">
        <f t="shared" si="17"/>
        <v>2318700</v>
      </c>
      <c r="I43" s="146">
        <f t="shared" si="17"/>
        <v>2318700</v>
      </c>
      <c r="J43" s="166">
        <f t="shared" si="17"/>
        <v>2318700</v>
      </c>
    </row>
    <row r="44" spans="1:13" s="134" customFormat="1" ht="84" customHeight="1" x14ac:dyDescent="0.25">
      <c r="A44" s="6" t="s">
        <v>17</v>
      </c>
      <c r="B44" s="7" t="s">
        <v>9</v>
      </c>
      <c r="C44" s="7" t="s">
        <v>10</v>
      </c>
      <c r="D44" s="87">
        <f t="shared" si="16"/>
        <v>73504653.280000001</v>
      </c>
      <c r="E44" s="119">
        <f>SUM(E45:E48)</f>
        <v>12437858.880000001</v>
      </c>
      <c r="F44" s="119">
        <f t="shared" ref="F44:J44" si="18">SUM(F45:F48)</f>
        <v>12213358.880000001</v>
      </c>
      <c r="G44" s="119">
        <f t="shared" si="18"/>
        <v>12213358.880000001</v>
      </c>
      <c r="H44" s="119">
        <f t="shared" si="18"/>
        <v>12213358.880000001</v>
      </c>
      <c r="I44" s="119">
        <f t="shared" si="18"/>
        <v>12213358.880000001</v>
      </c>
      <c r="J44" s="163">
        <f t="shared" si="18"/>
        <v>12213358.880000001</v>
      </c>
    </row>
    <row r="45" spans="1:13" s="134" customFormat="1" ht="91.5" customHeight="1" x14ac:dyDescent="0.25">
      <c r="A45" s="6" t="s">
        <v>34</v>
      </c>
      <c r="B45" s="7" t="s">
        <v>9</v>
      </c>
      <c r="C45" s="7" t="s">
        <v>10</v>
      </c>
      <c r="D45" s="87">
        <f t="shared" si="16"/>
        <v>72081617.280000001</v>
      </c>
      <c r="E45" s="150">
        <v>12013602.880000001</v>
      </c>
      <c r="F45" s="150">
        <v>12013602.880000001</v>
      </c>
      <c r="G45" s="150">
        <v>12013602.880000001</v>
      </c>
      <c r="H45" s="150">
        <v>12013602.880000001</v>
      </c>
      <c r="I45" s="150">
        <v>12013602.880000001</v>
      </c>
      <c r="J45" s="169">
        <v>12013602.880000001</v>
      </c>
    </row>
    <row r="46" spans="1:13" s="134" customFormat="1" ht="89.25" customHeight="1" x14ac:dyDescent="0.25">
      <c r="A46" s="6" t="s">
        <v>111</v>
      </c>
      <c r="B46" s="7" t="s">
        <v>9</v>
      </c>
      <c r="C46" s="7" t="s">
        <v>10</v>
      </c>
      <c r="D46" s="87">
        <f t="shared" si="16"/>
        <v>1423036</v>
      </c>
      <c r="E46" s="150">
        <f>199756+86900+137600</f>
        <v>424256</v>
      </c>
      <c r="F46" s="150">
        <v>199756</v>
      </c>
      <c r="G46" s="150">
        <v>199756</v>
      </c>
      <c r="H46" s="151">
        <v>199756</v>
      </c>
      <c r="I46" s="150">
        <v>199756</v>
      </c>
      <c r="J46" s="167">
        <v>199756</v>
      </c>
    </row>
    <row r="47" spans="1:13" s="134" customFormat="1" ht="91.5" customHeight="1" x14ac:dyDescent="0.25">
      <c r="A47" s="6" t="s">
        <v>43</v>
      </c>
      <c r="B47" s="7" t="s">
        <v>9</v>
      </c>
      <c r="C47" s="7" t="s">
        <v>10</v>
      </c>
      <c r="D47" s="89">
        <f t="shared" si="16"/>
        <v>0</v>
      </c>
      <c r="E47" s="121">
        <v>0</v>
      </c>
      <c r="F47" s="121">
        <v>0</v>
      </c>
      <c r="G47" s="121">
        <v>0</v>
      </c>
      <c r="H47" s="121">
        <v>0</v>
      </c>
      <c r="I47" s="121">
        <v>0</v>
      </c>
      <c r="J47" s="156">
        <v>0</v>
      </c>
    </row>
    <row r="48" spans="1:13" s="134" customFormat="1" ht="111.75" customHeight="1" x14ac:dyDescent="0.25">
      <c r="A48" s="6" t="s">
        <v>46</v>
      </c>
      <c r="B48" s="7" t="s">
        <v>9</v>
      </c>
      <c r="C48" s="7" t="s">
        <v>10</v>
      </c>
      <c r="D48" s="89">
        <f t="shared" si="16"/>
        <v>0</v>
      </c>
      <c r="E48" s="121">
        <v>0</v>
      </c>
      <c r="F48" s="121">
        <v>0</v>
      </c>
      <c r="G48" s="121">
        <v>0</v>
      </c>
      <c r="H48" s="121">
        <v>0</v>
      </c>
      <c r="I48" s="121">
        <v>0</v>
      </c>
      <c r="J48" s="156">
        <v>0</v>
      </c>
    </row>
    <row r="49" spans="1:13" ht="96.75" customHeight="1" x14ac:dyDescent="0.25">
      <c r="A49" s="94" t="s">
        <v>89</v>
      </c>
      <c r="B49" s="152" t="s">
        <v>117</v>
      </c>
      <c r="C49" s="79" t="s">
        <v>75</v>
      </c>
      <c r="D49" s="165">
        <f t="shared" ref="D49:J49" si="19">D52+D58+D75+D80+D81+D82</f>
        <v>673305066.19999993</v>
      </c>
      <c r="E49" s="118">
        <f t="shared" si="19"/>
        <v>124576615.04999998</v>
      </c>
      <c r="F49" s="118">
        <f t="shared" si="19"/>
        <v>109305977.88</v>
      </c>
      <c r="G49" s="118">
        <f t="shared" si="19"/>
        <v>108485263.64</v>
      </c>
      <c r="H49" s="118">
        <f t="shared" si="19"/>
        <v>110312403.20999999</v>
      </c>
      <c r="I49" s="118">
        <f t="shared" si="19"/>
        <v>110312403.20999999</v>
      </c>
      <c r="J49" s="162">
        <f t="shared" si="19"/>
        <v>110312403.20999999</v>
      </c>
      <c r="K49" s="92"/>
    </row>
    <row r="50" spans="1:13" ht="87.75" customHeight="1" x14ac:dyDescent="0.25">
      <c r="A50" s="18" t="s">
        <v>35</v>
      </c>
      <c r="B50" s="14" t="s">
        <v>99</v>
      </c>
      <c r="C50" s="5" t="s">
        <v>10</v>
      </c>
      <c r="D50" s="145" t="s">
        <v>11</v>
      </c>
      <c r="E50" s="120" t="s">
        <v>11</v>
      </c>
      <c r="F50" s="120" t="s">
        <v>11</v>
      </c>
      <c r="G50" s="120" t="s">
        <v>11</v>
      </c>
      <c r="H50" s="120" t="s">
        <v>11</v>
      </c>
      <c r="I50" s="120" t="s">
        <v>11</v>
      </c>
      <c r="J50" s="164" t="s">
        <v>11</v>
      </c>
      <c r="M50" s="15"/>
    </row>
    <row r="51" spans="1:13" ht="104.25" customHeight="1" x14ac:dyDescent="0.25">
      <c r="A51" s="19" t="s">
        <v>65</v>
      </c>
      <c r="B51" s="8" t="s">
        <v>67</v>
      </c>
      <c r="C51" s="5" t="s">
        <v>10</v>
      </c>
      <c r="D51" s="145" t="s">
        <v>11</v>
      </c>
      <c r="E51" s="120" t="s">
        <v>11</v>
      </c>
      <c r="F51" s="120" t="s">
        <v>11</v>
      </c>
      <c r="G51" s="120" t="s">
        <v>11</v>
      </c>
      <c r="H51" s="120" t="s">
        <v>11</v>
      </c>
      <c r="I51" s="120" t="s">
        <v>11</v>
      </c>
      <c r="J51" s="164" t="s">
        <v>11</v>
      </c>
      <c r="M51" s="15"/>
    </row>
    <row r="52" spans="1:13" ht="162" customHeight="1" x14ac:dyDescent="0.25">
      <c r="A52" s="22" t="s">
        <v>36</v>
      </c>
      <c r="B52" s="8" t="s">
        <v>98</v>
      </c>
      <c r="C52" s="7" t="s">
        <v>75</v>
      </c>
      <c r="D52" s="90">
        <f>SUM(D53:D57)</f>
        <v>2380800</v>
      </c>
      <c r="E52" s="122">
        <f t="shared" ref="E52:J52" si="20">SUM(E53:E57)</f>
        <v>500000</v>
      </c>
      <c r="F52" s="122">
        <f t="shared" si="20"/>
        <v>500000</v>
      </c>
      <c r="G52" s="122">
        <f t="shared" si="20"/>
        <v>500000</v>
      </c>
      <c r="H52" s="122">
        <f t="shared" si="20"/>
        <v>293600</v>
      </c>
      <c r="I52" s="122">
        <f t="shared" si="20"/>
        <v>293600</v>
      </c>
      <c r="J52" s="170">
        <f t="shared" si="20"/>
        <v>293600</v>
      </c>
      <c r="M52" s="15"/>
    </row>
    <row r="53" spans="1:13" ht="99" customHeight="1" x14ac:dyDescent="0.25">
      <c r="A53" s="19" t="s">
        <v>93</v>
      </c>
      <c r="B53" s="8" t="s">
        <v>68</v>
      </c>
      <c r="C53" s="5" t="s">
        <v>10</v>
      </c>
      <c r="D53" s="88">
        <f t="shared" ref="D53:D81" si="21">SUM(E53:J53)</f>
        <v>2380800</v>
      </c>
      <c r="E53" s="122">
        <v>500000</v>
      </c>
      <c r="F53" s="122">
        <v>500000</v>
      </c>
      <c r="G53" s="122">
        <v>500000</v>
      </c>
      <c r="H53" s="122">
        <v>293600</v>
      </c>
      <c r="I53" s="122">
        <v>293600</v>
      </c>
      <c r="J53" s="170">
        <v>293600</v>
      </c>
      <c r="M53" s="15"/>
    </row>
    <row r="54" spans="1:13" ht="114" customHeight="1" x14ac:dyDescent="0.25">
      <c r="A54" s="22" t="s">
        <v>94</v>
      </c>
      <c r="B54" s="8" t="s">
        <v>97</v>
      </c>
      <c r="C54" s="7" t="s">
        <v>10</v>
      </c>
      <c r="D54" s="90">
        <f t="shared" si="21"/>
        <v>0</v>
      </c>
      <c r="E54" s="122">
        <v>0</v>
      </c>
      <c r="F54" s="122">
        <v>0</v>
      </c>
      <c r="G54" s="122">
        <v>0</v>
      </c>
      <c r="H54" s="122">
        <v>0</v>
      </c>
      <c r="I54" s="122">
        <v>0</v>
      </c>
      <c r="J54" s="170">
        <v>0</v>
      </c>
      <c r="M54" s="15"/>
    </row>
    <row r="55" spans="1:13" ht="123.75" customHeight="1" x14ac:dyDescent="0.25">
      <c r="A55" s="22" t="s">
        <v>95</v>
      </c>
      <c r="B55" s="8" t="s">
        <v>97</v>
      </c>
      <c r="C55" s="7" t="s">
        <v>10</v>
      </c>
      <c r="D55" s="90">
        <f t="shared" si="21"/>
        <v>0</v>
      </c>
      <c r="E55" s="122">
        <v>0</v>
      </c>
      <c r="F55" s="122">
        <v>0</v>
      </c>
      <c r="G55" s="122">
        <v>0</v>
      </c>
      <c r="H55" s="122">
        <v>0</v>
      </c>
      <c r="I55" s="122">
        <v>0</v>
      </c>
      <c r="J55" s="170">
        <v>0</v>
      </c>
      <c r="M55" s="15"/>
    </row>
    <row r="56" spans="1:13" ht="119.25" customHeight="1" x14ac:dyDescent="0.25">
      <c r="A56" s="22" t="s">
        <v>96</v>
      </c>
      <c r="B56" s="8" t="s">
        <v>68</v>
      </c>
      <c r="C56" s="7" t="s">
        <v>10</v>
      </c>
      <c r="D56" s="90">
        <f t="shared" si="21"/>
        <v>0</v>
      </c>
      <c r="E56" s="122">
        <v>0</v>
      </c>
      <c r="F56" s="122">
        <v>0</v>
      </c>
      <c r="G56" s="122">
        <v>0</v>
      </c>
      <c r="H56" s="122">
        <v>0</v>
      </c>
      <c r="I56" s="122">
        <v>0</v>
      </c>
      <c r="J56" s="170">
        <v>0</v>
      </c>
      <c r="M56" s="15"/>
    </row>
    <row r="57" spans="1:13" ht="126.75" customHeight="1" x14ac:dyDescent="0.25">
      <c r="A57" s="19" t="s">
        <v>113</v>
      </c>
      <c r="B57" s="8" t="s">
        <v>68</v>
      </c>
      <c r="C57" s="7" t="s">
        <v>10</v>
      </c>
      <c r="D57" s="90">
        <f t="shared" si="21"/>
        <v>0</v>
      </c>
      <c r="E57" s="122">
        <v>0</v>
      </c>
      <c r="F57" s="122">
        <v>0</v>
      </c>
      <c r="G57" s="122">
        <v>0</v>
      </c>
      <c r="H57" s="122">
        <v>0</v>
      </c>
      <c r="I57" s="122">
        <v>0</v>
      </c>
      <c r="J57" s="170">
        <v>0</v>
      </c>
      <c r="M57" s="15"/>
    </row>
    <row r="58" spans="1:13" ht="116.25" customHeight="1" x14ac:dyDescent="0.25">
      <c r="A58" s="188" t="s">
        <v>45</v>
      </c>
      <c r="B58" s="8" t="s">
        <v>39</v>
      </c>
      <c r="C58" s="5" t="s">
        <v>10</v>
      </c>
      <c r="D58" s="89">
        <f t="shared" si="21"/>
        <v>8540305.5999999996</v>
      </c>
      <c r="E58" s="121">
        <f t="shared" ref="E58:J58" si="22">E59+E60+E61</f>
        <v>1114829.6000000001</v>
      </c>
      <c r="F58" s="121">
        <f>F59+F60+F61</f>
        <v>1485269.2</v>
      </c>
      <c r="G58" s="121">
        <f t="shared" si="22"/>
        <v>1485269.2</v>
      </c>
      <c r="H58" s="121">
        <f t="shared" si="22"/>
        <v>1484979.2</v>
      </c>
      <c r="I58" s="121">
        <f t="shared" si="22"/>
        <v>1484979.2</v>
      </c>
      <c r="J58" s="156">
        <f t="shared" si="22"/>
        <v>1484979.2</v>
      </c>
    </row>
    <row r="59" spans="1:13" ht="18" customHeight="1" x14ac:dyDescent="0.3">
      <c r="A59" s="189"/>
      <c r="B59" s="9" t="s">
        <v>6</v>
      </c>
      <c r="C59" s="5" t="s">
        <v>10</v>
      </c>
      <c r="D59" s="89">
        <f t="shared" si="21"/>
        <v>7413090.6000000006</v>
      </c>
      <c r="E59" s="121">
        <f>E63+E67+E70+E73</f>
        <v>830664.6</v>
      </c>
      <c r="F59" s="121">
        <f t="shared" ref="F59:J60" si="23">F63+F67+F70+F73</f>
        <v>1316479.2</v>
      </c>
      <c r="G59" s="121">
        <f t="shared" si="23"/>
        <v>1316479.2</v>
      </c>
      <c r="H59" s="121">
        <f t="shared" si="23"/>
        <v>1316489.2</v>
      </c>
      <c r="I59" s="121">
        <f t="shared" si="23"/>
        <v>1316489.2</v>
      </c>
      <c r="J59" s="156">
        <f t="shared" si="23"/>
        <v>1316489.2</v>
      </c>
    </row>
    <row r="60" spans="1:13" ht="16.5" customHeight="1" x14ac:dyDescent="0.3">
      <c r="A60" s="189"/>
      <c r="B60" s="9" t="s">
        <v>7</v>
      </c>
      <c r="C60" s="5" t="s">
        <v>10</v>
      </c>
      <c r="D60" s="89">
        <f t="shared" si="21"/>
        <v>1061005</v>
      </c>
      <c r="E60" s="121">
        <f>E64+E68+E71+E74</f>
        <v>273095</v>
      </c>
      <c r="F60" s="121">
        <f t="shared" si="23"/>
        <v>157720</v>
      </c>
      <c r="G60" s="121">
        <f t="shared" si="23"/>
        <v>157720</v>
      </c>
      <c r="H60" s="121">
        <f t="shared" si="23"/>
        <v>157490</v>
      </c>
      <c r="I60" s="121">
        <f t="shared" si="23"/>
        <v>157490</v>
      </c>
      <c r="J60" s="156">
        <f t="shared" si="23"/>
        <v>157490</v>
      </c>
    </row>
    <row r="61" spans="1:13" ht="16.5" customHeight="1" x14ac:dyDescent="0.25">
      <c r="A61" s="201"/>
      <c r="B61" s="7" t="s">
        <v>8</v>
      </c>
      <c r="C61" s="5" t="s">
        <v>10</v>
      </c>
      <c r="D61" s="89">
        <f t="shared" si="21"/>
        <v>66210</v>
      </c>
      <c r="E61" s="121">
        <f>E65</f>
        <v>11070</v>
      </c>
      <c r="F61" s="121">
        <f t="shared" ref="F61:J61" si="24">F65</f>
        <v>11070</v>
      </c>
      <c r="G61" s="121">
        <f t="shared" si="24"/>
        <v>11070</v>
      </c>
      <c r="H61" s="121">
        <f t="shared" si="24"/>
        <v>11000</v>
      </c>
      <c r="I61" s="121">
        <f t="shared" si="24"/>
        <v>11000</v>
      </c>
      <c r="J61" s="156">
        <f t="shared" si="24"/>
        <v>11000</v>
      </c>
    </row>
    <row r="62" spans="1:13" ht="111.75" customHeight="1" x14ac:dyDescent="0.25">
      <c r="A62" s="188" t="s">
        <v>20</v>
      </c>
      <c r="B62" s="8" t="s">
        <v>39</v>
      </c>
      <c r="C62" s="5" t="s">
        <v>10</v>
      </c>
      <c r="D62" s="89">
        <f t="shared" si="21"/>
        <v>2727250</v>
      </c>
      <c r="E62" s="121">
        <f t="shared" ref="E62:J62" si="25">E63+E64+E65</f>
        <v>452390</v>
      </c>
      <c r="F62" s="121">
        <f t="shared" si="25"/>
        <v>455140</v>
      </c>
      <c r="G62" s="121">
        <f t="shared" si="25"/>
        <v>455140</v>
      </c>
      <c r="H62" s="121">
        <f t="shared" si="25"/>
        <v>454860</v>
      </c>
      <c r="I62" s="121">
        <f t="shared" si="25"/>
        <v>454860</v>
      </c>
      <c r="J62" s="156">
        <f t="shared" si="25"/>
        <v>454860</v>
      </c>
    </row>
    <row r="63" spans="1:13" ht="19.5" customHeight="1" x14ac:dyDescent="0.3">
      <c r="A63" s="189"/>
      <c r="B63" s="9" t="s">
        <v>6</v>
      </c>
      <c r="C63" s="5" t="s">
        <v>10</v>
      </c>
      <c r="D63" s="89">
        <f t="shared" si="21"/>
        <v>2069130</v>
      </c>
      <c r="E63" s="121">
        <v>344850</v>
      </c>
      <c r="F63" s="121">
        <v>344850</v>
      </c>
      <c r="G63" s="121">
        <v>344850</v>
      </c>
      <c r="H63" s="121">
        <v>344860</v>
      </c>
      <c r="I63" s="121">
        <v>344860</v>
      </c>
      <c r="J63" s="156">
        <v>344860</v>
      </c>
    </row>
    <row r="64" spans="1:13" ht="19.5" customHeight="1" x14ac:dyDescent="0.3">
      <c r="A64" s="189"/>
      <c r="B64" s="9" t="s">
        <v>7</v>
      </c>
      <c r="C64" s="5" t="s">
        <v>10</v>
      </c>
      <c r="D64" s="89">
        <f t="shared" si="21"/>
        <v>591910</v>
      </c>
      <c r="E64" s="121">
        <v>96470</v>
      </c>
      <c r="F64" s="121">
        <v>99220</v>
      </c>
      <c r="G64" s="121">
        <v>99220</v>
      </c>
      <c r="H64" s="121">
        <v>99000</v>
      </c>
      <c r="I64" s="121">
        <v>99000</v>
      </c>
      <c r="J64" s="156">
        <v>99000</v>
      </c>
    </row>
    <row r="65" spans="1:13" ht="19.5" customHeight="1" x14ac:dyDescent="0.25">
      <c r="A65" s="201"/>
      <c r="B65" s="7" t="s">
        <v>8</v>
      </c>
      <c r="C65" s="5" t="s">
        <v>10</v>
      </c>
      <c r="D65" s="89">
        <f t="shared" si="21"/>
        <v>66210</v>
      </c>
      <c r="E65" s="121">
        <v>11070</v>
      </c>
      <c r="F65" s="121">
        <v>11070</v>
      </c>
      <c r="G65" s="121">
        <v>11070</v>
      </c>
      <c r="H65" s="121">
        <v>11000</v>
      </c>
      <c r="I65" s="121">
        <v>11000</v>
      </c>
      <c r="J65" s="156">
        <v>11000</v>
      </c>
    </row>
    <row r="66" spans="1:13" ht="111" customHeight="1" x14ac:dyDescent="0.25">
      <c r="A66" s="188" t="s">
        <v>19</v>
      </c>
      <c r="B66" s="8" t="s">
        <v>118</v>
      </c>
      <c r="C66" s="5" t="s">
        <v>10</v>
      </c>
      <c r="D66" s="89">
        <f t="shared" si="21"/>
        <v>1026605.6000000001</v>
      </c>
      <c r="E66" s="121">
        <f>E67+E68</f>
        <v>119159.6</v>
      </c>
      <c r="F66" s="121">
        <f t="shared" ref="F66:J66" si="26">F67+F68</f>
        <v>181489.2</v>
      </c>
      <c r="G66" s="121">
        <f t="shared" si="26"/>
        <v>181489.2</v>
      </c>
      <c r="H66" s="121">
        <f t="shared" si="26"/>
        <v>181489.2</v>
      </c>
      <c r="I66" s="121">
        <f t="shared" si="26"/>
        <v>181489.2</v>
      </c>
      <c r="J66" s="156">
        <f t="shared" si="26"/>
        <v>181489.2</v>
      </c>
    </row>
    <row r="67" spans="1:13" ht="30" customHeight="1" x14ac:dyDescent="0.3">
      <c r="A67" s="189"/>
      <c r="B67" s="9" t="s">
        <v>6</v>
      </c>
      <c r="C67" s="5" t="s">
        <v>10</v>
      </c>
      <c r="D67" s="89">
        <f t="shared" si="21"/>
        <v>991980.60000000009</v>
      </c>
      <c r="E67" s="121">
        <v>84534.6</v>
      </c>
      <c r="F67" s="121">
        <v>181489.2</v>
      </c>
      <c r="G67" s="121">
        <v>181489.2</v>
      </c>
      <c r="H67" s="121">
        <v>181489.2</v>
      </c>
      <c r="I67" s="121">
        <v>181489.2</v>
      </c>
      <c r="J67" s="156">
        <v>181489.2</v>
      </c>
    </row>
    <row r="68" spans="1:13" ht="30" customHeight="1" x14ac:dyDescent="0.3">
      <c r="A68" s="201"/>
      <c r="B68" s="9" t="s">
        <v>7</v>
      </c>
      <c r="C68" s="5" t="s">
        <v>10</v>
      </c>
      <c r="D68" s="89">
        <f t="shared" si="21"/>
        <v>34625</v>
      </c>
      <c r="E68" s="121">
        <v>34625</v>
      </c>
      <c r="F68" s="121">
        <v>0</v>
      </c>
      <c r="G68" s="121">
        <v>0</v>
      </c>
      <c r="H68" s="121">
        <v>0</v>
      </c>
      <c r="I68" s="121">
        <v>0</v>
      </c>
      <c r="J68" s="156">
        <v>0</v>
      </c>
    </row>
    <row r="69" spans="1:13" ht="115.5" customHeight="1" x14ac:dyDescent="0.25">
      <c r="A69" s="188" t="s">
        <v>21</v>
      </c>
      <c r="B69" s="8" t="s">
        <v>114</v>
      </c>
      <c r="C69" s="5" t="s">
        <v>10</v>
      </c>
      <c r="D69" s="89">
        <f t="shared" si="21"/>
        <v>4391450</v>
      </c>
      <c r="E69" s="121">
        <f>E70+E71</f>
        <v>513280</v>
      </c>
      <c r="F69" s="121">
        <f t="shared" ref="F69:J69" si="27">F70+F71</f>
        <v>775640</v>
      </c>
      <c r="G69" s="121">
        <f t="shared" si="27"/>
        <v>775640</v>
      </c>
      <c r="H69" s="121">
        <f t="shared" si="27"/>
        <v>775630</v>
      </c>
      <c r="I69" s="121">
        <f t="shared" si="27"/>
        <v>775630</v>
      </c>
      <c r="J69" s="156">
        <f t="shared" si="27"/>
        <v>775630</v>
      </c>
    </row>
    <row r="70" spans="1:13" ht="24.75" customHeight="1" x14ac:dyDescent="0.3">
      <c r="A70" s="189"/>
      <c r="B70" s="9" t="s">
        <v>6</v>
      </c>
      <c r="C70" s="5" t="s">
        <v>10</v>
      </c>
      <c r="D70" s="89">
        <f t="shared" si="21"/>
        <v>3962980</v>
      </c>
      <c r="E70" s="121">
        <v>377280</v>
      </c>
      <c r="F70" s="121">
        <v>717140</v>
      </c>
      <c r="G70" s="121">
        <v>717140</v>
      </c>
      <c r="H70" s="121">
        <v>717140</v>
      </c>
      <c r="I70" s="121">
        <v>717140</v>
      </c>
      <c r="J70" s="156">
        <v>717140</v>
      </c>
    </row>
    <row r="71" spans="1:13" ht="21.75" customHeight="1" x14ac:dyDescent="0.3">
      <c r="A71" s="189"/>
      <c r="B71" s="9" t="s">
        <v>7</v>
      </c>
      <c r="C71" s="5" t="s">
        <v>10</v>
      </c>
      <c r="D71" s="89">
        <f t="shared" si="21"/>
        <v>428470</v>
      </c>
      <c r="E71" s="121">
        <v>136000</v>
      </c>
      <c r="F71" s="121">
        <v>58500</v>
      </c>
      <c r="G71" s="121">
        <v>58500</v>
      </c>
      <c r="H71" s="121">
        <v>58490</v>
      </c>
      <c r="I71" s="121">
        <v>58490</v>
      </c>
      <c r="J71" s="156">
        <v>58490</v>
      </c>
    </row>
    <row r="72" spans="1:13" ht="116.25" customHeight="1" x14ac:dyDescent="0.25">
      <c r="A72" s="210" t="s">
        <v>22</v>
      </c>
      <c r="B72" s="8" t="s">
        <v>114</v>
      </c>
      <c r="C72" s="5" t="s">
        <v>10</v>
      </c>
      <c r="D72" s="89">
        <f t="shared" ref="D72:D74" si="28">SUM(E72:J72)</f>
        <v>395000</v>
      </c>
      <c r="E72" s="121">
        <f>E73+E74</f>
        <v>30000</v>
      </c>
      <c r="F72" s="121">
        <f t="shared" ref="F72:J72" si="29">F73+F74</f>
        <v>73000</v>
      </c>
      <c r="G72" s="121">
        <f t="shared" si="29"/>
        <v>73000</v>
      </c>
      <c r="H72" s="121">
        <f t="shared" si="29"/>
        <v>73000</v>
      </c>
      <c r="I72" s="121">
        <f t="shared" si="29"/>
        <v>73000</v>
      </c>
      <c r="J72" s="156">
        <f t="shared" si="29"/>
        <v>73000</v>
      </c>
    </row>
    <row r="73" spans="1:13" ht="32.25" customHeight="1" x14ac:dyDescent="0.3">
      <c r="A73" s="211"/>
      <c r="B73" s="9" t="s">
        <v>6</v>
      </c>
      <c r="C73" s="5" t="s">
        <v>10</v>
      </c>
      <c r="D73" s="89">
        <f t="shared" si="28"/>
        <v>389000</v>
      </c>
      <c r="E73" s="121">
        <v>24000</v>
      </c>
      <c r="F73" s="121">
        <v>73000</v>
      </c>
      <c r="G73" s="121">
        <v>73000</v>
      </c>
      <c r="H73" s="121">
        <v>73000</v>
      </c>
      <c r="I73" s="121">
        <v>73000</v>
      </c>
      <c r="J73" s="156">
        <v>73000</v>
      </c>
    </row>
    <row r="74" spans="1:13" ht="32.25" customHeight="1" x14ac:dyDescent="0.3">
      <c r="A74" s="212"/>
      <c r="B74" s="9" t="s">
        <v>7</v>
      </c>
      <c r="C74" s="5" t="s">
        <v>10</v>
      </c>
      <c r="D74" s="89">
        <f t="shared" si="28"/>
        <v>6000</v>
      </c>
      <c r="E74" s="121">
        <v>6000</v>
      </c>
      <c r="F74" s="121">
        <v>0</v>
      </c>
      <c r="G74" s="121">
        <v>0</v>
      </c>
      <c r="H74" s="121">
        <v>0</v>
      </c>
      <c r="I74" s="121">
        <v>0</v>
      </c>
      <c r="J74" s="156">
        <v>0</v>
      </c>
    </row>
    <row r="75" spans="1:13" ht="63" customHeight="1" x14ac:dyDescent="0.25">
      <c r="A75" s="80" t="s">
        <v>24</v>
      </c>
      <c r="B75" s="8" t="s">
        <v>18</v>
      </c>
      <c r="C75" s="5" t="s">
        <v>10</v>
      </c>
      <c r="D75" s="89">
        <f t="shared" si="21"/>
        <v>657283960.5999999</v>
      </c>
      <c r="E75" s="121">
        <f>E76+E77+E78+E79</f>
        <v>122111785.44999999</v>
      </c>
      <c r="F75" s="121">
        <f t="shared" ref="F75:J75" si="30">F76+F77+F78+F79</f>
        <v>106470708.67999999</v>
      </c>
      <c r="G75" s="121">
        <f t="shared" si="30"/>
        <v>105649994.44</v>
      </c>
      <c r="H75" s="121">
        <f t="shared" si="30"/>
        <v>107683824.00999999</v>
      </c>
      <c r="I75" s="121">
        <f t="shared" si="30"/>
        <v>107683824.00999999</v>
      </c>
      <c r="J75" s="156">
        <f t="shared" si="30"/>
        <v>107683824.00999999</v>
      </c>
      <c r="M75" s="15"/>
    </row>
    <row r="76" spans="1:13" ht="61.5" customHeight="1" x14ac:dyDescent="0.25">
      <c r="A76" s="80" t="s">
        <v>25</v>
      </c>
      <c r="B76" s="8" t="s">
        <v>18</v>
      </c>
      <c r="C76" s="5" t="s">
        <v>10</v>
      </c>
      <c r="D76" s="89">
        <f t="shared" si="21"/>
        <v>422094813.49000001</v>
      </c>
      <c r="E76" s="121">
        <v>77955621.640000001</v>
      </c>
      <c r="F76" s="121">
        <v>68264112.019999996</v>
      </c>
      <c r="G76" s="121">
        <v>67443397.780000001</v>
      </c>
      <c r="H76" s="121">
        <f t="shared" ref="H76:J76" si="31">66261673.32-3905174.18-100000+3126758.21+4000000+150000-60000+3970</f>
        <v>69477227.349999994</v>
      </c>
      <c r="I76" s="121">
        <f t="shared" si="31"/>
        <v>69477227.349999994</v>
      </c>
      <c r="J76" s="156">
        <f t="shared" si="31"/>
        <v>69477227.349999994</v>
      </c>
    </row>
    <row r="77" spans="1:13" ht="80.25" customHeight="1" x14ac:dyDescent="0.25">
      <c r="A77" s="80" t="s">
        <v>64</v>
      </c>
      <c r="B77" s="7" t="s">
        <v>12</v>
      </c>
      <c r="C77" s="5" t="s">
        <v>10</v>
      </c>
      <c r="D77" s="89">
        <f t="shared" si="21"/>
        <v>19390898.460000001</v>
      </c>
      <c r="E77" s="121">
        <v>3231816.41</v>
      </c>
      <c r="F77" s="121">
        <v>3231816.41</v>
      </c>
      <c r="G77" s="121">
        <v>3231816.41</v>
      </c>
      <c r="H77" s="121">
        <v>3231816.41</v>
      </c>
      <c r="I77" s="121">
        <v>3231816.41</v>
      </c>
      <c r="J77" s="156">
        <v>3231816.41</v>
      </c>
    </row>
    <row r="78" spans="1:13" ht="51.75" customHeight="1" x14ac:dyDescent="0.25">
      <c r="A78" s="10" t="s">
        <v>63</v>
      </c>
      <c r="B78" s="8" t="s">
        <v>18</v>
      </c>
      <c r="C78" s="5" t="s">
        <v>10</v>
      </c>
      <c r="D78" s="89">
        <f t="shared" si="21"/>
        <v>216762</v>
      </c>
      <c r="E78" s="121">
        <f>40097-3970</f>
        <v>36127</v>
      </c>
      <c r="F78" s="121">
        <f t="shared" ref="F78:G78" si="32">40097-3970</f>
        <v>36127</v>
      </c>
      <c r="G78" s="121">
        <f t="shared" si="32"/>
        <v>36127</v>
      </c>
      <c r="H78" s="121">
        <f t="shared" ref="H78:J78" si="33">40097-3970</f>
        <v>36127</v>
      </c>
      <c r="I78" s="121">
        <f t="shared" si="33"/>
        <v>36127</v>
      </c>
      <c r="J78" s="156">
        <f t="shared" si="33"/>
        <v>36127</v>
      </c>
    </row>
    <row r="79" spans="1:13" ht="66.75" customHeight="1" x14ac:dyDescent="0.25">
      <c r="A79" s="10" t="s">
        <v>61</v>
      </c>
      <c r="B79" s="7" t="s">
        <v>62</v>
      </c>
      <c r="C79" s="7" t="s">
        <v>10</v>
      </c>
      <c r="D79" s="89">
        <f t="shared" si="21"/>
        <v>215581486.65000001</v>
      </c>
      <c r="E79" s="121">
        <v>40888220.399999999</v>
      </c>
      <c r="F79" s="121">
        <f t="shared" ref="F79:G79" si="34">36607453.25-1668800</f>
        <v>34938653.25</v>
      </c>
      <c r="G79" s="121">
        <f t="shared" si="34"/>
        <v>34938653.25</v>
      </c>
      <c r="H79" s="121">
        <f t="shared" ref="H79:J79" si="35">36607453.25-1668800</f>
        <v>34938653.25</v>
      </c>
      <c r="I79" s="121">
        <f t="shared" si="35"/>
        <v>34938653.25</v>
      </c>
      <c r="J79" s="156">
        <f t="shared" si="35"/>
        <v>34938653.25</v>
      </c>
    </row>
    <row r="80" spans="1:13" ht="61.5" customHeight="1" x14ac:dyDescent="0.25">
      <c r="A80" s="80" t="s">
        <v>26</v>
      </c>
      <c r="B80" s="7" t="s">
        <v>18</v>
      </c>
      <c r="C80" s="5" t="s">
        <v>10</v>
      </c>
      <c r="D80" s="89">
        <f t="shared" si="21"/>
        <v>1500000</v>
      </c>
      <c r="E80" s="121">
        <f>1000000-750000</f>
        <v>250000</v>
      </c>
      <c r="F80" s="121">
        <f t="shared" ref="F80:J80" si="36">1000000-750000</f>
        <v>250000</v>
      </c>
      <c r="G80" s="121">
        <f t="shared" si="36"/>
        <v>250000</v>
      </c>
      <c r="H80" s="121">
        <f t="shared" si="36"/>
        <v>250000</v>
      </c>
      <c r="I80" s="121">
        <f t="shared" si="36"/>
        <v>250000</v>
      </c>
      <c r="J80" s="156">
        <f t="shared" si="36"/>
        <v>250000</v>
      </c>
    </row>
    <row r="81" spans="1:23" ht="79.5" customHeight="1" x14ac:dyDescent="0.25">
      <c r="A81" s="80" t="s">
        <v>27</v>
      </c>
      <c r="B81" s="7" t="s">
        <v>18</v>
      </c>
      <c r="C81" s="5" t="s">
        <v>10</v>
      </c>
      <c r="D81" s="89">
        <f t="shared" si="21"/>
        <v>1200000</v>
      </c>
      <c r="E81" s="121">
        <v>200000</v>
      </c>
      <c r="F81" s="121">
        <v>200000</v>
      </c>
      <c r="G81" s="121">
        <v>200000</v>
      </c>
      <c r="H81" s="121">
        <v>200000</v>
      </c>
      <c r="I81" s="121">
        <v>200000</v>
      </c>
      <c r="J81" s="156">
        <v>200000</v>
      </c>
    </row>
    <row r="82" spans="1:23" ht="94.5" thickBot="1" x14ac:dyDescent="0.3">
      <c r="A82" s="139" t="s">
        <v>78</v>
      </c>
      <c r="B82" s="177" t="s">
        <v>112</v>
      </c>
      <c r="C82" s="140" t="s">
        <v>10</v>
      </c>
      <c r="D82" s="141">
        <f t="shared" ref="D82" si="37">SUM(E82:J82)</f>
        <v>2400000</v>
      </c>
      <c r="E82" s="142">
        <v>400000</v>
      </c>
      <c r="F82" s="142">
        <v>400000</v>
      </c>
      <c r="G82" s="142">
        <v>400000</v>
      </c>
      <c r="H82" s="142">
        <v>400000</v>
      </c>
      <c r="I82" s="142">
        <v>400000</v>
      </c>
      <c r="J82" s="171">
        <v>400000</v>
      </c>
    </row>
    <row r="83" spans="1:23" ht="33" customHeight="1" x14ac:dyDescent="0.25">
      <c r="A83" s="20"/>
      <c r="B83" s="3"/>
      <c r="C83" s="4"/>
      <c r="D83" s="123"/>
      <c r="E83" s="123"/>
      <c r="F83" s="123"/>
      <c r="G83" s="123"/>
    </row>
    <row r="84" spans="1:23" ht="15.75" x14ac:dyDescent="0.25">
      <c r="A84" s="20"/>
      <c r="B84" s="3"/>
      <c r="C84" s="4"/>
      <c r="D84" s="123"/>
      <c r="E84" s="123"/>
      <c r="F84" s="123"/>
      <c r="G84" s="123"/>
    </row>
    <row r="85" spans="1:23" s="13" customFormat="1" ht="33.75" customHeight="1" x14ac:dyDescent="0.4">
      <c r="A85" s="205" t="s">
        <v>119</v>
      </c>
      <c r="B85" s="206"/>
      <c r="C85" s="207"/>
      <c r="D85" s="124"/>
      <c r="E85" s="124"/>
      <c r="F85" s="208"/>
      <c r="G85" s="208"/>
      <c r="H85" s="209" t="s">
        <v>120</v>
      </c>
      <c r="I85" s="209"/>
      <c r="J85" s="125"/>
      <c r="K85" s="91"/>
      <c r="L85" s="12"/>
      <c r="M85" s="204"/>
      <c r="N85" s="204"/>
      <c r="O85" s="204"/>
      <c r="P85" s="11"/>
      <c r="Q85" s="204"/>
      <c r="R85" s="204"/>
      <c r="S85" s="204"/>
      <c r="T85" s="12"/>
      <c r="U85" s="204"/>
      <c r="V85" s="204"/>
      <c r="W85" s="204"/>
    </row>
    <row r="86" spans="1:23" s="82" customFormat="1" ht="33.75" customHeight="1" x14ac:dyDescent="0.35">
      <c r="A86" s="74"/>
      <c r="B86" s="75"/>
      <c r="C86" s="76"/>
      <c r="D86" s="126"/>
      <c r="E86" s="126"/>
      <c r="F86" s="127"/>
      <c r="G86" s="127"/>
      <c r="H86" s="128"/>
      <c r="I86" s="128"/>
      <c r="J86" s="128"/>
      <c r="K86" s="77"/>
      <c r="L86" s="81"/>
      <c r="M86" s="77"/>
      <c r="N86" s="77"/>
      <c r="O86" s="77"/>
      <c r="P86" s="78"/>
      <c r="Q86" s="77"/>
      <c r="R86" s="77"/>
      <c r="S86" s="77"/>
      <c r="T86" s="81"/>
      <c r="U86" s="77"/>
      <c r="V86" s="77"/>
      <c r="W86" s="77"/>
    </row>
    <row r="87" spans="1:23" s="85" customFormat="1" ht="23.25" x14ac:dyDescent="0.35">
      <c r="A87" s="83" t="s">
        <v>48</v>
      </c>
      <c r="B87" s="83"/>
      <c r="C87" s="83"/>
      <c r="D87" s="84"/>
      <c r="E87" s="84"/>
      <c r="F87" s="84"/>
      <c r="G87" s="84"/>
      <c r="H87" s="129"/>
      <c r="I87" s="129"/>
      <c r="J87" s="129"/>
    </row>
    <row r="88" spans="1:23" s="85" customFormat="1" ht="23.25" x14ac:dyDescent="0.35">
      <c r="A88" s="179" t="s">
        <v>73</v>
      </c>
      <c r="B88" s="180"/>
      <c r="C88" s="180"/>
      <c r="D88" s="84"/>
      <c r="E88" s="84"/>
      <c r="F88" s="84"/>
      <c r="G88" s="84"/>
      <c r="H88" s="129"/>
      <c r="I88" s="129"/>
      <c r="J88" s="129"/>
    </row>
    <row r="89" spans="1:23" s="85" customFormat="1" ht="0.75" customHeight="1" x14ac:dyDescent="0.35">
      <c r="A89" s="180"/>
      <c r="B89" s="180"/>
      <c r="C89" s="180"/>
      <c r="D89" s="84"/>
      <c r="E89" s="84"/>
      <c r="F89" s="84"/>
      <c r="G89" s="84"/>
      <c r="H89" s="129"/>
      <c r="I89" s="129"/>
      <c r="J89" s="129"/>
    </row>
    <row r="90" spans="1:23" s="85" customFormat="1" ht="23.25" x14ac:dyDescent="0.35">
      <c r="A90" s="83" t="s">
        <v>47</v>
      </c>
      <c r="B90" s="83"/>
      <c r="C90" s="83"/>
      <c r="D90" s="84"/>
      <c r="E90" s="84"/>
      <c r="F90" s="183" t="s">
        <v>74</v>
      </c>
      <c r="G90" s="184"/>
      <c r="H90" s="129"/>
      <c r="I90" s="129"/>
      <c r="J90" s="129"/>
    </row>
    <row r="91" spans="1:23" x14ac:dyDescent="0.25">
      <c r="A91" s="21"/>
      <c r="B91" s="16"/>
      <c r="C91" s="16"/>
      <c r="D91" s="130"/>
      <c r="E91" s="130"/>
      <c r="F91" s="130"/>
      <c r="G91" s="130"/>
      <c r="H91" s="131"/>
      <c r="I91" s="131"/>
      <c r="J91" s="131"/>
    </row>
    <row r="92" spans="1:23" x14ac:dyDescent="0.25">
      <c r="A92" s="21"/>
      <c r="B92" s="16"/>
      <c r="C92" s="16"/>
      <c r="D92" s="130"/>
      <c r="E92" s="130"/>
      <c r="F92" s="130"/>
      <c r="G92" s="130"/>
    </row>
    <row r="93" spans="1:23" x14ac:dyDescent="0.25">
      <c r="A93" s="21"/>
      <c r="B93" s="16"/>
      <c r="C93" s="16"/>
      <c r="D93" s="130"/>
      <c r="E93" s="130"/>
      <c r="F93" s="130"/>
      <c r="G93" s="130"/>
    </row>
    <row r="94" spans="1:23" x14ac:dyDescent="0.25">
      <c r="A94" s="21"/>
      <c r="B94" s="16"/>
      <c r="C94" s="16"/>
      <c r="D94" s="130"/>
      <c r="E94" s="130"/>
      <c r="F94" s="130"/>
      <c r="G94" s="130"/>
    </row>
    <row r="95" spans="1:23" x14ac:dyDescent="0.25">
      <c r="A95" s="21"/>
      <c r="B95" s="16"/>
      <c r="C95" s="16"/>
      <c r="D95" s="130"/>
      <c r="E95" s="130"/>
      <c r="F95" s="130"/>
      <c r="G95" s="130"/>
    </row>
    <row r="96" spans="1:23" x14ac:dyDescent="0.25">
      <c r="A96" s="21"/>
      <c r="B96" s="16"/>
      <c r="C96" s="16"/>
      <c r="D96" s="130"/>
      <c r="E96" s="130"/>
      <c r="F96" s="130"/>
      <c r="G96" s="130"/>
    </row>
    <row r="97" spans="1:7" x14ac:dyDescent="0.25">
      <c r="A97" s="21"/>
      <c r="B97" s="16"/>
      <c r="C97" s="16"/>
      <c r="D97" s="130"/>
      <c r="E97" s="130"/>
      <c r="F97" s="130"/>
      <c r="G97" s="130"/>
    </row>
  </sheetData>
  <mergeCells count="25">
    <mergeCell ref="E15:E16"/>
    <mergeCell ref="U85:W85"/>
    <mergeCell ref="A85:C85"/>
    <mergeCell ref="F85:G85"/>
    <mergeCell ref="M85:O85"/>
    <mergeCell ref="Q85:S85"/>
    <mergeCell ref="H85:I85"/>
    <mergeCell ref="A66:A68"/>
    <mergeCell ref="A72:A74"/>
    <mergeCell ref="A12:J12"/>
    <mergeCell ref="A88:C89"/>
    <mergeCell ref="H15:H16"/>
    <mergeCell ref="F90:G90"/>
    <mergeCell ref="A14:A16"/>
    <mergeCell ref="A69:A71"/>
    <mergeCell ref="F15:F16"/>
    <mergeCell ref="G15:G16"/>
    <mergeCell ref="D14:D16"/>
    <mergeCell ref="E14:J14"/>
    <mergeCell ref="I15:I16"/>
    <mergeCell ref="J15:J16"/>
    <mergeCell ref="B14:B16"/>
    <mergeCell ref="C14:C16"/>
    <mergeCell ref="A58:A61"/>
    <mergeCell ref="A62:A65"/>
  </mergeCells>
  <pageMargins left="0.78740157480314965" right="0.11811023622047245" top="0.74803149606299213" bottom="0.39370078740157483" header="0.31496062992125984" footer="0.31496062992125984"/>
  <pageSetup paperSize="9" scale="47" fitToHeight="9" orientation="landscape" r:id="rId1"/>
  <headerFooter differentFirst="1">
    <oddHeader>&amp;C&amp;P</oddHeader>
  </headerFooter>
  <rowBreaks count="4" manualBreakCount="4">
    <brk id="22" max="9" man="1"/>
    <brk id="28" max="9" man="1"/>
    <brk id="71" max="9" man="1"/>
    <brk id="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RowHeight="11.25" x14ac:dyDescent="0.2"/>
  <cols>
    <col min="1" max="1" width="52.42578125" style="28" customWidth="1"/>
    <col min="2" max="4" width="15.5703125" style="28" customWidth="1"/>
    <col min="5" max="7" width="10" style="28" bestFit="1" customWidth="1"/>
    <col min="8" max="16384" width="9.140625" style="28"/>
  </cols>
  <sheetData>
    <row r="2" spans="1:7" ht="12" thickBot="1" x14ac:dyDescent="0.25"/>
    <row r="3" spans="1:7" ht="88.5" customHeight="1" x14ac:dyDescent="0.2">
      <c r="A3" s="216" t="s">
        <v>45</v>
      </c>
      <c r="B3" s="32" t="s">
        <v>39</v>
      </c>
      <c r="C3" s="33" t="s">
        <v>10</v>
      </c>
      <c r="D3" s="34">
        <f>D4+D5+D6</f>
        <v>5945640</v>
      </c>
      <c r="E3" s="35">
        <f>E4+E5+E6</f>
        <v>1981880</v>
      </c>
      <c r="F3" s="35">
        <f t="shared" ref="F3:G3" si="0">F4+F5+F6</f>
        <v>1981880</v>
      </c>
      <c r="G3" s="36">
        <f t="shared" si="0"/>
        <v>1981880</v>
      </c>
    </row>
    <row r="4" spans="1:7" ht="18" customHeight="1" x14ac:dyDescent="0.2">
      <c r="A4" s="214"/>
      <c r="B4" s="31" t="s">
        <v>6</v>
      </c>
      <c r="C4" s="24" t="s">
        <v>10</v>
      </c>
      <c r="D4" s="25">
        <f t="shared" ref="D4:G6" si="1">D8+D12+D16+D20+D24</f>
        <v>3942180</v>
      </c>
      <c r="E4" s="26">
        <f t="shared" si="1"/>
        <v>1314060</v>
      </c>
      <c r="F4" s="26">
        <f t="shared" si="1"/>
        <v>1314060</v>
      </c>
      <c r="G4" s="27">
        <f t="shared" si="1"/>
        <v>1314060</v>
      </c>
    </row>
    <row r="5" spans="1:7" ht="18" customHeight="1" x14ac:dyDescent="0.2">
      <c r="A5" s="214"/>
      <c r="B5" s="31" t="s">
        <v>7</v>
      </c>
      <c r="C5" s="24" t="s">
        <v>10</v>
      </c>
      <c r="D5" s="25">
        <f t="shared" si="1"/>
        <v>1970160</v>
      </c>
      <c r="E5" s="26">
        <f t="shared" si="1"/>
        <v>656720</v>
      </c>
      <c r="F5" s="26">
        <f t="shared" si="1"/>
        <v>656720</v>
      </c>
      <c r="G5" s="27">
        <f t="shared" si="1"/>
        <v>656720</v>
      </c>
    </row>
    <row r="6" spans="1:7" ht="18" customHeight="1" x14ac:dyDescent="0.2">
      <c r="A6" s="217"/>
      <c r="B6" s="30" t="s">
        <v>8</v>
      </c>
      <c r="C6" s="24" t="s">
        <v>10</v>
      </c>
      <c r="D6" s="25">
        <f t="shared" si="1"/>
        <v>33300</v>
      </c>
      <c r="E6" s="26">
        <f t="shared" si="1"/>
        <v>11100</v>
      </c>
      <c r="F6" s="26">
        <f t="shared" si="1"/>
        <v>11100</v>
      </c>
      <c r="G6" s="27">
        <f t="shared" si="1"/>
        <v>11100</v>
      </c>
    </row>
    <row r="7" spans="1:7" ht="78.75" x14ac:dyDescent="0.2">
      <c r="A7" s="213" t="s">
        <v>20</v>
      </c>
      <c r="B7" s="23" t="s">
        <v>39</v>
      </c>
      <c r="C7" s="24" t="s">
        <v>10</v>
      </c>
      <c r="D7" s="25">
        <f>D8+D9+D10</f>
        <v>2060265.48</v>
      </c>
      <c r="E7" s="26">
        <f>E8+E9+E10</f>
        <v>648585.48</v>
      </c>
      <c r="F7" s="26">
        <f t="shared" ref="F7:G7" si="2">F8+F9+F10</f>
        <v>705840</v>
      </c>
      <c r="G7" s="27">
        <f t="shared" si="2"/>
        <v>705840</v>
      </c>
    </row>
    <row r="8" spans="1:7" x14ac:dyDescent="0.2">
      <c r="A8" s="214"/>
      <c r="B8" s="31" t="s">
        <v>6</v>
      </c>
      <c r="C8" s="24" t="s">
        <v>10</v>
      </c>
      <c r="D8" s="25">
        <f>E8+F8+G8</f>
        <v>1150386.48</v>
      </c>
      <c r="E8" s="26">
        <v>364746.48</v>
      </c>
      <c r="F8" s="26">
        <v>392820</v>
      </c>
      <c r="G8" s="27">
        <v>392820</v>
      </c>
    </row>
    <row r="9" spans="1:7" x14ac:dyDescent="0.2">
      <c r="A9" s="214"/>
      <c r="B9" s="31" t="s">
        <v>7</v>
      </c>
      <c r="C9" s="24" t="s">
        <v>10</v>
      </c>
      <c r="D9" s="25">
        <f t="shared" ref="D9:D10" si="3">E9+F9+G9</f>
        <v>876579</v>
      </c>
      <c r="E9" s="26">
        <f>301920-29181</f>
        <v>272739</v>
      </c>
      <c r="F9" s="26">
        <v>301920</v>
      </c>
      <c r="G9" s="27">
        <v>301920</v>
      </c>
    </row>
    <row r="10" spans="1:7" x14ac:dyDescent="0.2">
      <c r="A10" s="217"/>
      <c r="B10" s="30" t="s">
        <v>8</v>
      </c>
      <c r="C10" s="24" t="s">
        <v>10</v>
      </c>
      <c r="D10" s="25">
        <f t="shared" si="3"/>
        <v>33300</v>
      </c>
      <c r="E10" s="26">
        <v>11100</v>
      </c>
      <c r="F10" s="26">
        <v>11100</v>
      </c>
      <c r="G10" s="27">
        <v>11100</v>
      </c>
    </row>
    <row r="11" spans="1:7" ht="78.75" x14ac:dyDescent="0.2">
      <c r="A11" s="213" t="s">
        <v>19</v>
      </c>
      <c r="B11" s="23" t="s">
        <v>39</v>
      </c>
      <c r="C11" s="24" t="s">
        <v>10</v>
      </c>
      <c r="D11" s="25">
        <f>D12+D13+D14</f>
        <v>838000</v>
      </c>
      <c r="E11" s="26">
        <f>E12+E13+E14</f>
        <v>238000</v>
      </c>
      <c r="F11" s="26">
        <f t="shared" ref="F11:G11" si="4">F12+F13+F14</f>
        <v>300000</v>
      </c>
      <c r="G11" s="27">
        <f t="shared" si="4"/>
        <v>300000</v>
      </c>
    </row>
    <row r="12" spans="1:7" x14ac:dyDescent="0.2">
      <c r="A12" s="214"/>
      <c r="B12" s="31" t="s">
        <v>6</v>
      </c>
      <c r="C12" s="24" t="s">
        <v>10</v>
      </c>
      <c r="D12" s="25">
        <f t="shared" ref="D12:D14" si="5">E12+F12+G12</f>
        <v>538000</v>
      </c>
      <c r="E12" s="26">
        <v>138000</v>
      </c>
      <c r="F12" s="26">
        <v>200000</v>
      </c>
      <c r="G12" s="27">
        <v>200000</v>
      </c>
    </row>
    <row r="13" spans="1:7" x14ac:dyDescent="0.2">
      <c r="A13" s="214"/>
      <c r="B13" s="31" t="s">
        <v>7</v>
      </c>
      <c r="C13" s="24" t="s">
        <v>10</v>
      </c>
      <c r="D13" s="25">
        <f t="shared" si="5"/>
        <v>300000</v>
      </c>
      <c r="E13" s="26">
        <v>100000</v>
      </c>
      <c r="F13" s="26">
        <v>100000</v>
      </c>
      <c r="G13" s="27">
        <v>100000</v>
      </c>
    </row>
    <row r="14" spans="1:7" x14ac:dyDescent="0.2">
      <c r="A14" s="217"/>
      <c r="B14" s="30" t="s">
        <v>8</v>
      </c>
      <c r="C14" s="24" t="s">
        <v>10</v>
      </c>
      <c r="D14" s="25">
        <f t="shared" si="5"/>
        <v>0</v>
      </c>
      <c r="E14" s="26">
        <v>0</v>
      </c>
      <c r="F14" s="26">
        <v>0</v>
      </c>
      <c r="G14" s="27">
        <v>0</v>
      </c>
    </row>
    <row r="15" spans="1:7" ht="78.75" x14ac:dyDescent="0.2">
      <c r="A15" s="213" t="s">
        <v>21</v>
      </c>
      <c r="B15" s="23" t="s">
        <v>39</v>
      </c>
      <c r="C15" s="24" t="s">
        <v>10</v>
      </c>
      <c r="D15" s="25">
        <f>D16+D17+D18</f>
        <v>2624974.52</v>
      </c>
      <c r="E15" s="26">
        <f>E16+E17+E18</f>
        <v>954494.52</v>
      </c>
      <c r="F15" s="26">
        <f t="shared" ref="F15:G15" si="6">F16+F17+F18</f>
        <v>835240</v>
      </c>
      <c r="G15" s="27">
        <f t="shared" si="6"/>
        <v>835240</v>
      </c>
    </row>
    <row r="16" spans="1:7" x14ac:dyDescent="0.2">
      <c r="A16" s="214"/>
      <c r="B16" s="29" t="s">
        <v>6</v>
      </c>
      <c r="C16" s="24" t="s">
        <v>10</v>
      </c>
      <c r="D16" s="25">
        <f t="shared" ref="D16:D18" si="7">E16+F16+G16</f>
        <v>1936393.52</v>
      </c>
      <c r="E16" s="26">
        <v>705513.52</v>
      </c>
      <c r="F16" s="26">
        <v>615440</v>
      </c>
      <c r="G16" s="27">
        <v>615440</v>
      </c>
    </row>
    <row r="17" spans="1:7" x14ac:dyDescent="0.2">
      <c r="A17" s="214"/>
      <c r="B17" s="29" t="s">
        <v>7</v>
      </c>
      <c r="C17" s="24" t="s">
        <v>10</v>
      </c>
      <c r="D17" s="25">
        <f t="shared" si="7"/>
        <v>688581</v>
      </c>
      <c r="E17" s="26">
        <f>219800+29181</f>
        <v>248981</v>
      </c>
      <c r="F17" s="26">
        <v>219800</v>
      </c>
      <c r="G17" s="27">
        <v>219800</v>
      </c>
    </row>
    <row r="18" spans="1:7" x14ac:dyDescent="0.2">
      <c r="A18" s="217"/>
      <c r="B18" s="30" t="s">
        <v>8</v>
      </c>
      <c r="C18" s="24" t="s">
        <v>10</v>
      </c>
      <c r="D18" s="25">
        <f t="shared" si="7"/>
        <v>0</v>
      </c>
      <c r="E18" s="26">
        <v>0</v>
      </c>
      <c r="F18" s="26">
        <v>0</v>
      </c>
      <c r="G18" s="27">
        <v>0</v>
      </c>
    </row>
    <row r="19" spans="1:7" ht="78.75" x14ac:dyDescent="0.2">
      <c r="A19" s="213" t="s">
        <v>22</v>
      </c>
      <c r="B19" s="23" t="s">
        <v>39</v>
      </c>
      <c r="C19" s="24" t="s">
        <v>10</v>
      </c>
      <c r="D19" s="25">
        <f>D20+D21+D22</f>
        <v>363000</v>
      </c>
      <c r="E19" s="26">
        <f>E20+E21+E22</f>
        <v>121000</v>
      </c>
      <c r="F19" s="26">
        <f t="shared" ref="F19:G19" si="8">F20+F21+F22</f>
        <v>121000</v>
      </c>
      <c r="G19" s="27">
        <f t="shared" si="8"/>
        <v>121000</v>
      </c>
    </row>
    <row r="20" spans="1:7" x14ac:dyDescent="0.2">
      <c r="A20" s="214"/>
      <c r="B20" s="29" t="s">
        <v>6</v>
      </c>
      <c r="C20" s="24" t="s">
        <v>10</v>
      </c>
      <c r="D20" s="25">
        <f t="shared" ref="D20:D22" si="9">E20+F20+G20</f>
        <v>258000</v>
      </c>
      <c r="E20" s="26">
        <v>86000</v>
      </c>
      <c r="F20" s="26">
        <v>86000</v>
      </c>
      <c r="G20" s="27">
        <v>86000</v>
      </c>
    </row>
    <row r="21" spans="1:7" x14ac:dyDescent="0.2">
      <c r="A21" s="214"/>
      <c r="B21" s="29" t="s">
        <v>7</v>
      </c>
      <c r="C21" s="24" t="s">
        <v>10</v>
      </c>
      <c r="D21" s="25">
        <f t="shared" si="9"/>
        <v>105000</v>
      </c>
      <c r="E21" s="26">
        <v>35000</v>
      </c>
      <c r="F21" s="26">
        <v>35000</v>
      </c>
      <c r="G21" s="27">
        <v>35000</v>
      </c>
    </row>
    <row r="22" spans="1:7" x14ac:dyDescent="0.2">
      <c r="A22" s="217"/>
      <c r="B22" s="30" t="s">
        <v>8</v>
      </c>
      <c r="C22" s="24" t="s">
        <v>10</v>
      </c>
      <c r="D22" s="25">
        <f t="shared" si="9"/>
        <v>0</v>
      </c>
      <c r="E22" s="26">
        <v>0</v>
      </c>
      <c r="F22" s="26">
        <v>0</v>
      </c>
      <c r="G22" s="27">
        <v>0</v>
      </c>
    </row>
    <row r="23" spans="1:7" ht="78.75" x14ac:dyDescent="0.2">
      <c r="A23" s="213" t="s">
        <v>23</v>
      </c>
      <c r="B23" s="23" t="s">
        <v>39</v>
      </c>
      <c r="C23" s="24" t="s">
        <v>10</v>
      </c>
      <c r="D23" s="25">
        <f>D24+D25+D26</f>
        <v>59400</v>
      </c>
      <c r="E23" s="26">
        <f>E24+E25+E26</f>
        <v>19800</v>
      </c>
      <c r="F23" s="26">
        <f t="shared" ref="F23:G23" si="10">F24+F25+F26</f>
        <v>19800</v>
      </c>
      <c r="G23" s="27">
        <f t="shared" si="10"/>
        <v>19800</v>
      </c>
    </row>
    <row r="24" spans="1:7" x14ac:dyDescent="0.2">
      <c r="A24" s="214"/>
      <c r="B24" s="29" t="s">
        <v>6</v>
      </c>
      <c r="C24" s="24" t="s">
        <v>10</v>
      </c>
      <c r="D24" s="25">
        <f t="shared" ref="D24:D26" si="11">E24+F24+G24</f>
        <v>59400</v>
      </c>
      <c r="E24" s="26">
        <v>19800</v>
      </c>
      <c r="F24" s="26">
        <v>19800</v>
      </c>
      <c r="G24" s="27">
        <v>19800</v>
      </c>
    </row>
    <row r="25" spans="1:7" x14ac:dyDescent="0.2">
      <c r="A25" s="214"/>
      <c r="B25" s="29" t="s">
        <v>7</v>
      </c>
      <c r="C25" s="24" t="s">
        <v>10</v>
      </c>
      <c r="D25" s="25">
        <f t="shared" si="11"/>
        <v>0</v>
      </c>
      <c r="E25" s="26">
        <v>0</v>
      </c>
      <c r="F25" s="26">
        <v>0</v>
      </c>
      <c r="G25" s="27">
        <v>0</v>
      </c>
    </row>
    <row r="26" spans="1:7" ht="12" thickBot="1" x14ac:dyDescent="0.25">
      <c r="A26" s="215"/>
      <c r="B26" s="37" t="s">
        <v>8</v>
      </c>
      <c r="C26" s="38" t="s">
        <v>10</v>
      </c>
      <c r="D26" s="39">
        <f t="shared" si="11"/>
        <v>0</v>
      </c>
      <c r="E26" s="40">
        <v>0</v>
      </c>
      <c r="F26" s="40">
        <v>0</v>
      </c>
      <c r="G26" s="41">
        <v>0</v>
      </c>
    </row>
    <row r="36" spans="1:4" ht="12" thickBot="1" x14ac:dyDescent="0.25"/>
    <row r="37" spans="1:4" ht="16.5" thickBot="1" x14ac:dyDescent="0.25">
      <c r="A37" s="42" t="s">
        <v>50</v>
      </c>
      <c r="B37" s="44" t="s">
        <v>51</v>
      </c>
      <c r="C37" s="44" t="s">
        <v>3</v>
      </c>
      <c r="D37" s="44" t="s">
        <v>49</v>
      </c>
    </row>
    <row r="38" spans="1:4" ht="125.25" customHeight="1" x14ac:dyDescent="0.2">
      <c r="A38" s="46" t="s">
        <v>52</v>
      </c>
      <c r="B38" s="47">
        <v>14262541.890000001</v>
      </c>
      <c r="C38" s="47">
        <v>12825267.32</v>
      </c>
      <c r="D38" s="48">
        <v>12825267.32</v>
      </c>
    </row>
    <row r="39" spans="1:4" ht="24" customHeight="1" x14ac:dyDescent="0.25">
      <c r="A39" s="49" t="s">
        <v>54</v>
      </c>
      <c r="B39" s="45">
        <v>19451044.690000001</v>
      </c>
      <c r="C39" s="45">
        <v>16646038.779999999</v>
      </c>
      <c r="D39" s="50">
        <v>16546038.779999999</v>
      </c>
    </row>
    <row r="40" spans="1:4" ht="32.25" customHeight="1" thickBot="1" x14ac:dyDescent="0.3">
      <c r="A40" s="51" t="s">
        <v>53</v>
      </c>
      <c r="B40" s="52">
        <f>B38-B39</f>
        <v>-5188502.8000000007</v>
      </c>
      <c r="C40" s="52">
        <f t="shared" ref="C40:D40" si="12">C38-C39</f>
        <v>-3820771.459999999</v>
      </c>
      <c r="D40" s="54">
        <f t="shared" si="12"/>
        <v>-3720771.459999999</v>
      </c>
    </row>
    <row r="41" spans="1:4" x14ac:dyDescent="0.2">
      <c r="A41" s="55"/>
      <c r="B41" s="56"/>
      <c r="C41" s="56"/>
      <c r="D41" s="57"/>
    </row>
    <row r="42" spans="1:4" x14ac:dyDescent="0.2">
      <c r="A42" s="55"/>
      <c r="B42" s="56"/>
      <c r="C42" s="56"/>
      <c r="D42" s="57"/>
    </row>
    <row r="43" spans="1:4" ht="16.5" thickBot="1" x14ac:dyDescent="0.3">
      <c r="A43" s="58" t="s">
        <v>55</v>
      </c>
      <c r="B43" s="59">
        <v>129048373.61</v>
      </c>
      <c r="C43" s="59">
        <v>123409494.86</v>
      </c>
      <c r="D43" s="60">
        <v>123309494.86</v>
      </c>
    </row>
    <row r="44" spans="1:4" ht="16.5" thickBot="1" x14ac:dyDescent="0.3">
      <c r="A44" s="69" t="s">
        <v>56</v>
      </c>
      <c r="B44" s="72">
        <f>SUM(B40:B43)</f>
        <v>123859870.81</v>
      </c>
      <c r="C44" s="72">
        <f>SUM(C40:C43)</f>
        <v>119588723.40000001</v>
      </c>
      <c r="D44" s="73">
        <f>SUM(D40:D43)</f>
        <v>119588723.40000001</v>
      </c>
    </row>
    <row r="45" spans="1:4" ht="16.5" thickBot="1" x14ac:dyDescent="0.3">
      <c r="A45" s="61"/>
      <c r="B45" s="62"/>
      <c r="C45" s="62"/>
      <c r="D45" s="62"/>
    </row>
    <row r="46" spans="1:4" ht="15.75" x14ac:dyDescent="0.25">
      <c r="A46" s="63" t="s">
        <v>59</v>
      </c>
      <c r="B46" s="65">
        <v>123842870.8</v>
      </c>
      <c r="C46" s="65">
        <v>119571723.39</v>
      </c>
      <c r="D46" s="66">
        <v>119571723.39</v>
      </c>
    </row>
    <row r="47" spans="1:4" ht="23.25" customHeight="1" x14ac:dyDescent="0.25">
      <c r="A47" s="49" t="s">
        <v>57</v>
      </c>
      <c r="B47" s="53">
        <v>17120.009999999998</v>
      </c>
      <c r="C47" s="53">
        <v>17120.009999999998</v>
      </c>
      <c r="D47" s="64">
        <v>17120.009999999998</v>
      </c>
    </row>
    <row r="48" spans="1:4" ht="16.5" thickBot="1" x14ac:dyDescent="0.3">
      <c r="A48" s="58" t="s">
        <v>58</v>
      </c>
      <c r="B48" s="67">
        <v>-120</v>
      </c>
      <c r="C48" s="67">
        <v>-120</v>
      </c>
      <c r="D48" s="68">
        <v>-120</v>
      </c>
    </row>
    <row r="49" spans="1:4" ht="16.5" thickBot="1" x14ac:dyDescent="0.3">
      <c r="A49" s="69" t="s">
        <v>60</v>
      </c>
      <c r="B49" s="70">
        <f>SUM(B46:B48)</f>
        <v>123859870.81</v>
      </c>
      <c r="C49" s="70">
        <f t="shared" ref="C49:D49" si="13">SUM(C46:C48)</f>
        <v>119588723.40000001</v>
      </c>
      <c r="D49" s="71">
        <f t="shared" si="13"/>
        <v>119588723.40000001</v>
      </c>
    </row>
    <row r="50" spans="1:4" ht="24" customHeight="1" x14ac:dyDescent="0.2">
      <c r="B50" s="43">
        <f>B49-B44</f>
        <v>0</v>
      </c>
      <c r="C50" s="43">
        <f t="shared" ref="C50:D50" si="14">C49-C44</f>
        <v>0</v>
      </c>
      <c r="D50" s="43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10" t="s">
        <v>90</v>
      </c>
    </row>
    <row r="3" spans="1:8" ht="15.75" thickBot="1" x14ac:dyDescent="0.3"/>
    <row r="4" spans="1:8" ht="15.75" thickBot="1" x14ac:dyDescent="0.3">
      <c r="A4" s="107" t="s">
        <v>92</v>
      </c>
      <c r="B4" s="103" t="s">
        <v>72</v>
      </c>
      <c r="C4" s="100" t="s">
        <v>71</v>
      </c>
      <c r="D4" s="100" t="s">
        <v>81</v>
      </c>
      <c r="E4" s="100" t="s">
        <v>82</v>
      </c>
      <c r="F4" s="100" t="s">
        <v>83</v>
      </c>
      <c r="G4" s="101" t="s">
        <v>84</v>
      </c>
      <c r="H4" s="102" t="s">
        <v>91</v>
      </c>
    </row>
    <row r="5" spans="1:8" ht="75.75" thickBot="1" x14ac:dyDescent="0.3">
      <c r="A5" s="106" t="s">
        <v>100</v>
      </c>
      <c r="B5" s="104">
        <v>40922577.420000002</v>
      </c>
      <c r="C5" s="96">
        <v>26848409.859999999</v>
      </c>
      <c r="D5" s="96">
        <v>13508409.689999999</v>
      </c>
      <c r="E5" s="96">
        <v>13508409.689999999</v>
      </c>
      <c r="F5" s="96">
        <v>13508409.689999999</v>
      </c>
      <c r="G5" s="97">
        <v>13508409.689999999</v>
      </c>
      <c r="H5" s="108">
        <f>SUM(B5:G5)</f>
        <v>121804626.03999999</v>
      </c>
    </row>
    <row r="6" spans="1:8" ht="45.75" thickBot="1" x14ac:dyDescent="0.3">
      <c r="A6" s="106" t="s">
        <v>101</v>
      </c>
      <c r="B6" s="105">
        <v>30751578.940000001</v>
      </c>
      <c r="C6" s="98">
        <v>30751578.940000001</v>
      </c>
      <c r="D6" s="98">
        <v>30751578.940000001</v>
      </c>
      <c r="E6" s="98">
        <v>30751578.940000001</v>
      </c>
      <c r="F6" s="98">
        <v>30751578.940000001</v>
      </c>
      <c r="G6" s="99">
        <v>30751578.940000001</v>
      </c>
      <c r="H6" s="109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2019-01-17T05:44:26Z</dcterms:modified>
</cp:coreProperties>
</file>