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Shareserver\общая\Отдел культуры,спорта и молодежной политики\!Ожогина Ю.В\! Отчёты за 2021_Ожогина\!Комплект в Иркутск\"/>
    </mc:Choice>
  </mc:AlternateContent>
  <xr:revisionPtr revIDLastSave="0" documentId="13_ncr:1_{BAB8185B-02E1-4307-B416-55333A1FF18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Титульный лист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</sheets>
  <definedNames>
    <definedName name="_xlnm.Print_Area" localSheetId="1">'Раздел 1'!$A$1:$M$35</definedName>
    <definedName name="_xlnm.Print_Area" localSheetId="2">'Раздел 2'!$A$1:$R$75</definedName>
    <definedName name="_xlnm.Print_Area" localSheetId="5">'Раздел 5'!$A$1:$N$23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5" l="1"/>
  <c r="C6" i="5"/>
  <c r="L6" i="4"/>
  <c r="F35" i="3"/>
  <c r="F25" i="3"/>
  <c r="C16" i="3"/>
  <c r="F6" i="3"/>
  <c r="D73" i="2"/>
  <c r="L54" i="2"/>
  <c r="D34" i="2"/>
  <c r="R25" i="2"/>
  <c r="P25" i="2"/>
  <c r="L25" i="2"/>
  <c r="J25" i="2"/>
  <c r="F25" i="2"/>
  <c r="D25" i="2"/>
  <c r="J15" i="2"/>
  <c r="I15" i="2"/>
  <c r="H15" i="2"/>
  <c r="G15" i="2"/>
  <c r="E15" i="2"/>
  <c r="D15" i="2"/>
  <c r="C15" i="2"/>
  <c r="R6" i="2"/>
  <c r="Q6" i="2"/>
  <c r="P6" i="2"/>
  <c r="O6" i="2"/>
  <c r="N6" i="2"/>
  <c r="M6" i="2"/>
  <c r="J6" i="2"/>
  <c r="I6" i="2"/>
  <c r="H6" i="2"/>
  <c r="G6" i="2"/>
  <c r="F6" i="2"/>
  <c r="E6" i="2"/>
  <c r="G6" i="5"/>
  <c r="N15" i="5"/>
  <c r="M15" i="5"/>
  <c r="L15" i="5"/>
  <c r="K15" i="5"/>
  <c r="H15" i="5"/>
  <c r="G15" i="5"/>
  <c r="F15" i="5"/>
  <c r="E15" i="5"/>
  <c r="D15" i="5"/>
  <c r="J6" i="5"/>
  <c r="H6" i="5"/>
  <c r="F6" i="5"/>
  <c r="E6" i="5"/>
  <c r="D6" i="5"/>
  <c r="H6" i="4"/>
  <c r="E6" i="4"/>
  <c r="D6" i="4"/>
  <c r="C6" i="4"/>
  <c r="H35" i="3"/>
  <c r="G35" i="3"/>
  <c r="E35" i="3"/>
  <c r="D35" i="3"/>
  <c r="H25" i="3"/>
  <c r="G16" i="3"/>
  <c r="E16" i="3"/>
  <c r="D16" i="3"/>
  <c r="J6" i="3"/>
  <c r="I6" i="3"/>
  <c r="H6" i="3"/>
  <c r="G6" i="3"/>
  <c r="D6" i="3"/>
  <c r="C35" i="3"/>
  <c r="G25" i="3"/>
  <c r="F16" i="3"/>
  <c r="E25" i="3"/>
  <c r="D25" i="3"/>
  <c r="C25" i="3"/>
  <c r="H16" i="3"/>
  <c r="E6" i="3"/>
  <c r="C6" i="3"/>
  <c r="N73" i="2"/>
  <c r="M73" i="2"/>
  <c r="L73" i="2"/>
  <c r="K73" i="2"/>
  <c r="J73" i="2"/>
  <c r="I73" i="2"/>
  <c r="C73" i="2"/>
  <c r="J54" i="2"/>
  <c r="J34" i="2"/>
  <c r="I34" i="2"/>
  <c r="C34" i="2"/>
  <c r="I54" i="2" l="1"/>
  <c r="C25" i="2"/>
  <c r="C6" i="2"/>
  <c r="G15" i="1"/>
  <c r="C15" i="1"/>
</calcChain>
</file>

<file path=xl/sharedStrings.xml><?xml version="1.0" encoding="utf-8"?>
<sst xmlns="http://schemas.openxmlformats.org/spreadsheetml/2006/main" count="508" uniqueCount="242">
  <si>
    <t>библиотечной деятельностью</t>
  </si>
  <si>
    <t>музейной деятельностью</t>
  </si>
  <si>
    <t>автоматизи-рованные рабочие места</t>
  </si>
  <si>
    <t>специализи-рованное оборудование для инвалидов</t>
  </si>
  <si>
    <t>специализи-рованные транспортные средства</t>
  </si>
  <si>
    <t>автоклубы</t>
  </si>
  <si>
    <t>№ строки</t>
  </si>
  <si>
    <t>из них число организаций занимающихся</t>
  </si>
  <si>
    <t>Число организаций культурно-досугового типа (включая обособленные подразделения), ед.</t>
  </si>
  <si>
    <t>Типы организаций</t>
  </si>
  <si>
    <t>Из общего числа организаций культурно-досугового типа (из гр.1) - число организаций имеют:</t>
  </si>
  <si>
    <t>Организации культурно-досугового типа</t>
  </si>
  <si>
    <t>в том числе в сельской местности</t>
  </si>
  <si>
    <t>из общего числа организаций (стр.1) - передвижные</t>
  </si>
  <si>
    <t>А</t>
  </si>
  <si>
    <t>Число зданий, ед.</t>
  </si>
  <si>
    <t>Число помещений - всего, ед.</t>
  </si>
  <si>
    <t>зрения</t>
  </si>
  <si>
    <t>слуха</t>
  </si>
  <si>
    <t>опорно-двигательного аппарата</t>
  </si>
  <si>
    <t>техническое состояние зданий</t>
  </si>
  <si>
    <t>по форме пользования</t>
  </si>
  <si>
    <t>техническое состояние помещений</t>
  </si>
  <si>
    <t>зрительные залы</t>
  </si>
  <si>
    <t>досуговые помещения</t>
  </si>
  <si>
    <t>требуют капитального ремонта</t>
  </si>
  <si>
    <t>аварийные</t>
  </si>
  <si>
    <t>арендованные</t>
  </si>
  <si>
    <t>прочие</t>
  </si>
  <si>
    <t>требующих капитального ремонта</t>
  </si>
  <si>
    <t>аварийных</t>
  </si>
  <si>
    <t>число зрительных залов, ед.</t>
  </si>
  <si>
    <t>вместимость зрительных залов, мест</t>
  </si>
  <si>
    <t>число досуговых помещений, ед.</t>
  </si>
  <si>
    <t>их площадь, кв.м</t>
  </si>
  <si>
    <t>01</t>
  </si>
  <si>
    <t>02</t>
  </si>
  <si>
    <t>03</t>
  </si>
  <si>
    <t>площадь занимаемая музеями, кв.м</t>
  </si>
  <si>
    <t>площадь занимаемая библиотеками, кв.м</t>
  </si>
  <si>
    <t>Число единиц специализи-рованного оборудования для инвалидов, единиц</t>
  </si>
  <si>
    <t>Число специализи-рованных транспортных средств, единиц</t>
  </si>
  <si>
    <t>в оперативном управлении или хозяйственном ведении</t>
  </si>
  <si>
    <t>Число клубных формирований, ед.</t>
  </si>
  <si>
    <t>В них участников, чел.</t>
  </si>
  <si>
    <t xml:space="preserve">из них </t>
  </si>
  <si>
    <t xml:space="preserve"> для  детей до 14 лет</t>
  </si>
  <si>
    <t xml:space="preserve"> дети до 14 лет</t>
  </si>
  <si>
    <t xml:space="preserve"> для молодежи от 14 до 35 лет</t>
  </si>
  <si>
    <t>молодежь от 14 до 35 лет</t>
  </si>
  <si>
    <t>из них</t>
  </si>
  <si>
    <t xml:space="preserve">Из  них </t>
  </si>
  <si>
    <t>для  детей до 14 лет</t>
  </si>
  <si>
    <t>дети до 14 лет</t>
  </si>
  <si>
    <t>Из общего числа организаций (стр.1) - передвижные</t>
  </si>
  <si>
    <t>для молодежи от 14 до 35 лет</t>
  </si>
  <si>
    <t xml:space="preserve">для детей до 14 лет </t>
  </si>
  <si>
    <t xml:space="preserve">дети до 14 лет </t>
  </si>
  <si>
    <t xml:space="preserve"> на платной основе, чел.</t>
  </si>
  <si>
    <t xml:space="preserve">молодежь от  14 до 35 лет </t>
  </si>
  <si>
    <t>Число культурно-массовых мероприятий, всего, ед.</t>
  </si>
  <si>
    <t>для детей до 14 лет</t>
  </si>
  <si>
    <t>число культурно-досуговых мероприятий</t>
  </si>
  <si>
    <t>число мероприятий с участием инвалидов и лиц с ВОЗ</t>
  </si>
  <si>
    <t>число мероприятий, доступных для восприятия инвалидами и лицами с ОВЗ, ед.</t>
  </si>
  <si>
    <t>число мероприятий, с применением специализированных транспортных средств, ед.</t>
  </si>
  <si>
    <t>Число культурно-массовых мероприятий на платной основе - всего, ед.</t>
  </si>
  <si>
    <t>число культурно-досуговых мероприятий на платной основе</t>
  </si>
  <si>
    <t>число мероприятий с участием инвалидов и лиц с ОВЗ на платной основе, ед.</t>
  </si>
  <si>
    <t>число мероприятий, доступных для восприятия инвалидами и лицами с ОВЗ  на платной основе, ед.</t>
  </si>
  <si>
    <t>число мероприятий,  с применением специализиро-ванных транспортных средств на платной основе, ед.</t>
  </si>
  <si>
    <t>Число посещений культурно-массовых мероприятий - всего, чел.</t>
  </si>
  <si>
    <t>Число посещений культурно-массовых мероприятий на платной основе - всего, чел.</t>
  </si>
  <si>
    <t>число посещений культурно-досуговых мероприятий, чел.</t>
  </si>
  <si>
    <t>число посещений мероприятий,  с применением специализиро-ванных транспортных средств, чел.</t>
  </si>
  <si>
    <t>число посещений культурно-досуговых мероприятий на платной, чел.</t>
  </si>
  <si>
    <t>число посещений мероприятий,  с применением специализиро-ванных транспортных средств на платной основе, чел.</t>
  </si>
  <si>
    <t>ПЕРСОНАЛ ОРГАНИЗАЦИЙ (на конец года)</t>
  </si>
  <si>
    <t>Численность работников - всего, чел.</t>
  </si>
  <si>
    <t xml:space="preserve">штатных </t>
  </si>
  <si>
    <t>работников, относящихся к основному персоналу</t>
  </si>
  <si>
    <t>прошли обучение (инструкти-рование) по вопросам, связанным с предоставлением услуг инвалидам и лицам с ОВЗ</t>
  </si>
  <si>
    <t>имеющих инва-лидность</t>
  </si>
  <si>
    <t>высшее</t>
  </si>
  <si>
    <t>среднее профес-сиональное</t>
  </si>
  <si>
    <t>до 3 лет</t>
  </si>
  <si>
    <t>от 3 до 10 лет</t>
  </si>
  <si>
    <t>свыше 10 лет</t>
  </si>
  <si>
    <t>бюджетные ассигнования учредителя</t>
  </si>
  <si>
    <t>от предпринима-тельской и иной приносящей доход деятельности</t>
  </si>
  <si>
    <t>от сдачи имущества в аренду</t>
  </si>
  <si>
    <t>от основных видов уставной деятель-ности</t>
  </si>
  <si>
    <t>благотвори-тельные и спонсорские вклады</t>
  </si>
  <si>
    <t>от предпринима-тельской деятель-ности</t>
  </si>
  <si>
    <t>ПОСТУПЛЕНИЕ И ИСПОЛЬЗОВАНИЕ ФИНАНСОВЫХ СРЕДСТВ</t>
  </si>
  <si>
    <t>расходы на оплату труда</t>
  </si>
  <si>
    <t>на капитальный ремонт и реставрацию</t>
  </si>
  <si>
    <t>на приобретение (замену) оборудования</t>
  </si>
  <si>
    <t>на социально-значимые мероприятия</t>
  </si>
  <si>
    <t>всего</t>
  </si>
  <si>
    <t xml:space="preserve">    Должностное лицо, ответственное за предоставление статистической информации (лицо, уполномоченное предоставлять статистическую информацию от имени юридического лица)</t>
  </si>
  <si>
    <t xml:space="preserve">                                           </t>
  </si>
  <si>
    <t>(должность)</t>
  </si>
  <si>
    <t>(ф.и.о.)</t>
  </si>
  <si>
    <t>(подпись)</t>
  </si>
  <si>
    <t>(контактный номер телефона)</t>
  </si>
  <si>
    <t>(адрес электронной почты)</t>
  </si>
  <si>
    <t>КУЛЬТУРНО-МАССОВЫЕ МЕРОПРИЯТИЯ</t>
  </si>
  <si>
    <t>КЛУБНЫЕ  ФОРМИРОВАНИЯ</t>
  </si>
  <si>
    <t>МАТЕРИАЛЬНО-ТЕХНИЧЕСКАЯ БАЗА</t>
  </si>
  <si>
    <t xml:space="preserve">Составлена на основании формы № 7-нк, </t>
  </si>
  <si>
    <t xml:space="preserve">утвержденной </t>
  </si>
  <si>
    <t>Годовая</t>
  </si>
  <si>
    <t>Представляют:</t>
  </si>
  <si>
    <t>Сроки представления:</t>
  </si>
  <si>
    <t>СИСТЕМЫ МИНКУЛЬТУРЫ РОССИИ</t>
  </si>
  <si>
    <t>Наименование отчитывающейся организации</t>
  </si>
  <si>
    <t>Почтовый адрес</t>
  </si>
  <si>
    <t>Число выездов автоклубов в сельские населенные пункты, единиц</t>
  </si>
  <si>
    <t>15 февраля</t>
  </si>
  <si>
    <t/>
  </si>
  <si>
    <t>Х</t>
  </si>
  <si>
    <t>народные</t>
  </si>
  <si>
    <t xml:space="preserve">академи-ческие </t>
  </si>
  <si>
    <t>джазовые и эстрадные</t>
  </si>
  <si>
    <t>камерные</t>
  </si>
  <si>
    <t>таеатры кукол</t>
  </si>
  <si>
    <t>театры эстрады</t>
  </si>
  <si>
    <t>работа-ющих на платной основе, ед.</t>
  </si>
  <si>
    <t>в них участни-ков</t>
  </si>
  <si>
    <t>духовых инстру-ментов</t>
  </si>
  <si>
    <t>народных инстру-ментов</t>
  </si>
  <si>
    <t>симфони-ческие</t>
  </si>
  <si>
    <t>классиче-ского танца</t>
  </si>
  <si>
    <t>современ-ного танца</t>
  </si>
  <si>
    <t>бального и эстрадно-спортив-ного танца</t>
  </si>
  <si>
    <t>декаративно-прикладного искусства, ед.</t>
  </si>
  <si>
    <t>кино-фото-видео-любителей, ед.</t>
  </si>
  <si>
    <t>циркового искусства, ед.</t>
  </si>
  <si>
    <t>прочие, ед.</t>
  </si>
  <si>
    <t>народный, ед.</t>
  </si>
  <si>
    <t>заслуженный коллектив народного творчества, ед.</t>
  </si>
  <si>
    <t xml:space="preserve">      из них         (из гр.12) собственных зданий</t>
  </si>
  <si>
    <t xml:space="preserve">из них (из гр.12) доступны для лиц с нарушением </t>
  </si>
  <si>
    <t>Из общего числа зданий (из гр.12)</t>
  </si>
  <si>
    <t>Из общего числа помещений (из гр.22)</t>
  </si>
  <si>
    <t>Из общей площади досуговых помещений (из гр. 29)</t>
  </si>
  <si>
    <t>Число автолубов, единиц (из гр.35)</t>
  </si>
  <si>
    <t>Всего (сумма граф 45, 49)</t>
  </si>
  <si>
    <t>Всего (сумма граф 46, 52)</t>
  </si>
  <si>
    <t>Число любитель-ских объедине-ний,  клубов по интересам, ед. (из гр.39)</t>
  </si>
  <si>
    <t>в них участников, чел. (из гр.42)</t>
  </si>
  <si>
    <t>Число инклюзив-ных формирова-ний, вклю-чающих в состав инвалидов и лиц с ОВЗ, ед. (из гр.39)</t>
  </si>
  <si>
    <t>в них участников, чел.  (из гр.42)</t>
  </si>
  <si>
    <t>Число прочих клубных формиро-ваний, ед. (из гр.39)</t>
  </si>
  <si>
    <t>Число участников в прочих клубных формиро-ваниях, чел.  (из гр.42)</t>
  </si>
  <si>
    <t>Число спортив-ных формиро-ваний/кружков - всего, ед. (из гр.49)</t>
  </si>
  <si>
    <t>в них участни-ков, чел. (из гр.52)</t>
  </si>
  <si>
    <t xml:space="preserve"> коллективы формирований/кружков самодеятельного народного творчества и участники в них (из граф 55,59)</t>
  </si>
  <si>
    <t xml:space="preserve">  коллективы формирований/кружков самодеятельного народного творчества и участники в них (из граф 55,59)</t>
  </si>
  <si>
    <t>вокальные, ед. (из гр.55)</t>
  </si>
  <si>
    <t>хоры (из гр.67)</t>
  </si>
  <si>
    <t>ансамбли (из гр.67)</t>
  </si>
  <si>
    <t>студии эстрадного пения (из гр.67)</t>
  </si>
  <si>
    <t>из них (из граф 69, 70)</t>
  </si>
  <si>
    <t>из них (из граф 75, 76)</t>
  </si>
  <si>
    <t>инструмен-тальные, ед. (из гр.55)</t>
  </si>
  <si>
    <t>в них участни-ков, чел. (из гр.59)</t>
  </si>
  <si>
    <t>оркестры (из гр.93)</t>
  </si>
  <si>
    <t>в них участников (из гр.94)</t>
  </si>
  <si>
    <t>из них (из граф 95, 96)</t>
  </si>
  <si>
    <t>ансамбли (из гр.93)</t>
  </si>
  <si>
    <t>из них (из гр.105, 106)</t>
  </si>
  <si>
    <t>коллективы формирований/кружков самодеятельного народного творчества и участники в них (из граф 55, 59)</t>
  </si>
  <si>
    <t>Из общего числа культурно-массовых мероприятий (из гр.149)</t>
  </si>
  <si>
    <t>из них  (из гр.152)</t>
  </si>
  <si>
    <t>Из общего числа культурно-массовых мероприятий на платной основе (из гр.158)</t>
  </si>
  <si>
    <t>из них (из гр.161)</t>
  </si>
  <si>
    <t>Из общего числа посещений культурно-массовых мероприятий (из гр.167)</t>
  </si>
  <si>
    <t>из них (из гр.170)</t>
  </si>
  <si>
    <t>Из общего числа посещений культурно-массовых мероприятий на платной основе (из гр.174)</t>
  </si>
  <si>
    <t>из них (из гр.177)</t>
  </si>
  <si>
    <t>из численности работнков, относящихся к основному персоналу, имеют образование (из гр.183)</t>
  </si>
  <si>
    <t>из численности штатных работников имеют стаж работы в профильных учреждениях (из гр.182)</t>
  </si>
  <si>
    <t>из них (из гр.181)</t>
  </si>
  <si>
    <t>из них (из 191 гр.)</t>
  </si>
  <si>
    <t>Поступило за год всего, тыс.руб. (сумма граф 192, 193, 194,198)</t>
  </si>
  <si>
    <t>из них (из гр.199)</t>
  </si>
  <si>
    <t>из них за счет собственных средств (из гр.200)</t>
  </si>
  <si>
    <t>из общих расходов на оплату труда - оплата основному персоналу (из гр.200)</t>
  </si>
  <si>
    <t>из них за счет собственных средств (из гр.202)</t>
  </si>
  <si>
    <t>из них за счет собственных средств (из гр.204)</t>
  </si>
  <si>
    <t>из них для улучшения условий доступности для лиц с ОВЗ (из гр.206)</t>
  </si>
  <si>
    <t>из них за счет собственных средств (из гр.206)</t>
  </si>
  <si>
    <t>из них за счет собственных средств (из гр.209)</t>
  </si>
  <si>
    <t>Приказом Росстата от   05.10.2020 г.  № 616</t>
  </si>
  <si>
    <t>драмати-ческие</t>
  </si>
  <si>
    <t>Число участников в формиро-ваниях/ кружках самодея-тельного народного творчества, чел. (из гр.52)</t>
  </si>
  <si>
    <t xml:space="preserve">народного танца </t>
  </si>
  <si>
    <t>театраль-ные, ед. (из гр.55)</t>
  </si>
  <si>
    <t>изобрази-тельного искусства, ед.</t>
  </si>
  <si>
    <t>образцо-вый, ед.</t>
  </si>
  <si>
    <t>лауреат междуна-родного конкурса (фестиваля), ед.</t>
  </si>
  <si>
    <t>лауреат всероссий-ского конкурса (фестиваля), ед.</t>
  </si>
  <si>
    <t>лауреат региональ-ного конкурса (фестиваля), ед</t>
  </si>
  <si>
    <t>в них участни-ков (из гр.68)</t>
  </si>
  <si>
    <t>в них участни-ков (гр.68)</t>
  </si>
  <si>
    <t>Из общего числа прочих клубных формирований - число коллективов,  имеющих звание и участников в них (из граф 49, 52)</t>
  </si>
  <si>
    <t>СВОД ГОДОВЫХ СВЕДЕНИЙ  ОБ ОРГАНИЗАЦИЯХ КУЛЬТУРНО-ДОСУГОВОГО ТИПА</t>
  </si>
  <si>
    <t>из них (из гр.194)</t>
  </si>
  <si>
    <t>Число автомати-зированных рабочих мест, ед.</t>
  </si>
  <si>
    <t>Количество населенных пунктов, обслуживаемых автоклубами</t>
  </si>
  <si>
    <t>арендованных</t>
  </si>
  <si>
    <t>~организациями культурно-досугового типа; 
~организациями, имеющими в своем составе обособленные подразделения, осуществляющими культурно-досуговую деятельность</t>
  </si>
  <si>
    <t xml:space="preserve">Министертво культуры РФ формирует сводный отчет, составленный на основе форм 7-НК, предоставленных юридическими лицами, подведомственными органам исполнительной власти всех уровней, осуществляющим управление в сфере культуры: </t>
  </si>
  <si>
    <t>доступ в Интернет</t>
  </si>
  <si>
    <t>доступ в Интернет для посетителей и участников формирований</t>
  </si>
  <si>
    <t>Из числа досуговых помещений (из гр.28) помещения для музейной и библиотечной работы, ед.</t>
  </si>
  <si>
    <t>Число  формиро-ваний/кружков самодеятельного народного творчества - всего, ед. (из гр.49)</t>
  </si>
  <si>
    <t>Число формирований/кружков технического творчества - всего, ед. (из гр.49)</t>
  </si>
  <si>
    <t>в том числе хореографические коллективы и участники в них (из граф 83, 84)</t>
  </si>
  <si>
    <t>в том числе вокальные коллективы и участники в них (из граф 67, 68)</t>
  </si>
  <si>
    <t>Из общего числа прочих клубных формирований  и участников в них ( из граф 49,  52)</t>
  </si>
  <si>
    <t xml:space="preserve">академические </t>
  </si>
  <si>
    <t>в том числе инструментальные коллективы и участники в них (из граф 93, 94)</t>
  </si>
  <si>
    <t>духовых инструментов</t>
  </si>
  <si>
    <t>фольклорные, ед</t>
  </si>
  <si>
    <t>финансирование из бюджетов других уровней</t>
  </si>
  <si>
    <t>Израсходовано  всего, тыс.руб.</t>
  </si>
  <si>
    <t>в том числе театральные коллективы и участники в них (из граф 115, 116)</t>
  </si>
  <si>
    <t>музы-кальные</t>
  </si>
  <si>
    <t>хореогра-фические, ед. (из гр.55)</t>
  </si>
  <si>
    <t xml:space="preserve"> собственный Интернет-сайт</t>
  </si>
  <si>
    <t xml:space="preserve"> версию собственного Интернет-сайта доступную для слепых и слабовидящих</t>
  </si>
  <si>
    <t>Отдел культуры управления по социально-культурным вопросам администации города Усолье-Сибирское</t>
  </si>
  <si>
    <t>665459, Иркутская область, г. Усолье-Сибирское, ул. Ватутина, 10</t>
  </si>
  <si>
    <t>8-964-809-07-87</t>
  </si>
  <si>
    <t>Начальник отдела культуры УСКВ администрации города Усолье-Сибирское</t>
  </si>
  <si>
    <t>Ожогина Ю.В.</t>
  </si>
  <si>
    <t>60292@list.ru</t>
  </si>
  <si>
    <t>Количество КДУ - 2</t>
  </si>
  <si>
    <t>за 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</si>
</sst>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3" fillId="0" borderId="0" applyNumberForma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Alignment="1">
      <alignment horizontal="left" indent="6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indent="6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6" fillId="0" borderId="0" xfId="0" applyFont="1" applyBorder="1" applyAlignment="1">
      <alignment vertical="top" wrapText="1" shrinkToFit="1" readingOrder="1"/>
    </xf>
    <xf numFmtId="0" fontId="6" fillId="0" borderId="5" xfId="0" applyFont="1" applyBorder="1" applyAlignment="1">
      <alignment horizontal="center" vertical="top" wrapText="1" shrinkToFit="1" readingOrder="1"/>
    </xf>
    <xf numFmtId="0" fontId="4" fillId="0" borderId="5" xfId="0" applyFont="1" applyBorder="1" applyAlignment="1">
      <alignment horizontal="center" vertical="top" wrapText="1" shrinkToFit="1" readingOrder="1"/>
    </xf>
    <xf numFmtId="0" fontId="6" fillId="0" borderId="0" xfId="0" applyFont="1" applyBorder="1" applyAlignment="1">
      <alignment horizontal="center" vertical="top" wrapText="1" shrinkToFit="1" readingOrder="1"/>
    </xf>
    <xf numFmtId="0" fontId="7" fillId="0" borderId="0" xfId="0" applyFont="1" applyBorder="1" applyAlignment="1">
      <alignment horizontal="center" vertical="top" wrapText="1" shrinkToFit="1" readingOrder="1"/>
    </xf>
    <xf numFmtId="0" fontId="8" fillId="0" borderId="0" xfId="0" applyFont="1" applyBorder="1" applyAlignment="1">
      <alignment horizontal="center" vertical="top" wrapText="1" shrinkToFit="1" readingOrder="1"/>
    </xf>
    <xf numFmtId="0" fontId="6" fillId="0" borderId="5" xfId="0" applyFont="1" applyFill="1" applyBorder="1" applyAlignment="1">
      <alignment horizontal="center" vertical="center" wrapText="1" shrinkToFit="1" readingOrder="1"/>
    </xf>
    <xf numFmtId="0" fontId="6" fillId="0" borderId="0" xfId="0" applyFont="1" applyFill="1" applyBorder="1" applyAlignment="1">
      <alignment horizontal="center" vertical="center" wrapText="1" shrinkToFit="1" readingOrder="1"/>
    </xf>
    <xf numFmtId="0" fontId="7" fillId="0" borderId="0" xfId="0" applyFont="1" applyFill="1" applyBorder="1" applyAlignment="1">
      <alignment horizontal="center" vertical="center" wrapText="1" shrinkToFit="1" readingOrder="1"/>
    </xf>
    <xf numFmtId="0" fontId="7" fillId="0" borderId="0" xfId="0" applyFont="1" applyFill="1" applyBorder="1" applyAlignment="1">
      <alignment vertical="top" wrapText="1" shrinkToFit="1" readingOrder="1"/>
    </xf>
    <xf numFmtId="0" fontId="7" fillId="0" borderId="0" xfId="0" applyFont="1" applyFill="1" applyBorder="1" applyAlignment="1">
      <alignment horizontal="center" vertical="top" wrapText="1" shrinkToFit="1" readingOrder="1"/>
    </xf>
    <xf numFmtId="0" fontId="4" fillId="0" borderId="0" xfId="0" applyFont="1" applyFill="1" applyBorder="1" applyAlignment="1">
      <alignment vertical="top" wrapText="1" shrinkToFit="1" readingOrder="1"/>
    </xf>
    <xf numFmtId="0" fontId="4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wrapText="1" indent="1"/>
    </xf>
    <xf numFmtId="0" fontId="4" fillId="0" borderId="5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wrapText="1"/>
    </xf>
    <xf numFmtId="49" fontId="3" fillId="0" borderId="11" xfId="0" applyNumberFormat="1" applyFont="1" applyBorder="1" applyAlignment="1">
      <alignment horizontal="center"/>
    </xf>
    <xf numFmtId="0" fontId="3" fillId="0" borderId="11" xfId="0" applyFont="1" applyBorder="1"/>
    <xf numFmtId="0" fontId="6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vertical="top" wrapText="1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0" borderId="0" xfId="0" applyFont="1"/>
    <xf numFmtId="0" fontId="10" fillId="0" borderId="0" xfId="0" applyFont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1" xfId="0" applyFont="1" applyBorder="1"/>
    <xf numFmtId="0" fontId="6" fillId="0" borderId="0" xfId="0" applyFont="1" applyAlignment="1">
      <alignment horizontal="center" vertical="top" wrapText="1"/>
    </xf>
    <xf numFmtId="0" fontId="10" fillId="0" borderId="0" xfId="0" applyFont="1" applyAlignment="1"/>
    <xf numFmtId="0" fontId="6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7" fillId="0" borderId="0" xfId="0" applyFont="1"/>
    <xf numFmtId="14" fontId="10" fillId="0" borderId="0" xfId="0" applyNumberFormat="1" applyFont="1" applyAlignment="1"/>
    <xf numFmtId="164" fontId="3" fillId="0" borderId="5" xfId="0" applyNumberFormat="1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wrapText="1"/>
    </xf>
    <xf numFmtId="49" fontId="3" fillId="3" borderId="5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wrapText="1" indent="1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/>
    <xf numFmtId="0" fontId="3" fillId="3" borderId="0" xfId="0" applyFont="1" applyFill="1"/>
    <xf numFmtId="0" fontId="4" fillId="3" borderId="5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 shrinkToFit="1" readingOrder="1"/>
    </xf>
    <xf numFmtId="0" fontId="17" fillId="0" borderId="5" xfId="0" applyFont="1" applyFill="1" applyBorder="1" applyAlignment="1">
      <alignment horizontal="center" vertical="center" wrapText="1" shrinkToFit="1" readingOrder="1"/>
    </xf>
    <xf numFmtId="0" fontId="15" fillId="0" borderId="0" xfId="0" applyFont="1"/>
    <xf numFmtId="0" fontId="16" fillId="0" borderId="0" xfId="0" applyFont="1" applyFill="1" applyBorder="1" applyAlignment="1">
      <alignment horizontal="center" vertical="center" wrapText="1" shrinkToFit="1" readingOrder="1"/>
    </xf>
    <xf numFmtId="0" fontId="17" fillId="0" borderId="0" xfId="0" applyFont="1" applyFill="1" applyBorder="1" applyAlignment="1">
      <alignment horizontal="center" vertical="center" wrapText="1" shrinkToFit="1" readingOrder="1"/>
    </xf>
    <xf numFmtId="3" fontId="9" fillId="3" borderId="5" xfId="0" applyNumberFormat="1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 vertical="center" wrapText="1" shrinkToFit="1" readingOrder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 vertical="top" wrapText="1" shrinkToFit="1" readingOrder="1"/>
    </xf>
    <xf numFmtId="0" fontId="6" fillId="0" borderId="4" xfId="0" applyFont="1" applyBorder="1" applyAlignment="1">
      <alignment horizontal="center" vertical="top" wrapText="1" shrinkToFit="1" readingOrder="1"/>
    </xf>
    <xf numFmtId="0" fontId="6" fillId="0" borderId="10" xfId="0" applyFont="1" applyBorder="1" applyAlignment="1">
      <alignment horizontal="center" vertical="top" wrapText="1" shrinkToFit="1" readingOrder="1"/>
    </xf>
    <xf numFmtId="0" fontId="6" fillId="0" borderId="6" xfId="0" applyFont="1" applyBorder="1" applyAlignment="1">
      <alignment horizontal="center" vertical="top" wrapText="1" shrinkToFit="1" readingOrder="1"/>
    </xf>
    <xf numFmtId="0" fontId="3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top" wrapText="1" shrinkToFit="1" readingOrder="1"/>
    </xf>
    <xf numFmtId="0" fontId="4" fillId="0" borderId="10" xfId="0" applyFont="1" applyFill="1" applyBorder="1" applyAlignment="1">
      <alignment horizontal="center" vertical="top" wrapText="1" shrinkToFit="1" readingOrder="1"/>
    </xf>
    <xf numFmtId="0" fontId="4" fillId="0" borderId="6" xfId="0" applyFont="1" applyFill="1" applyBorder="1" applyAlignment="1">
      <alignment horizontal="center" vertical="top" wrapText="1" shrinkToFit="1" readingOrder="1"/>
    </xf>
    <xf numFmtId="0" fontId="4" fillId="0" borderId="5" xfId="0" applyFont="1" applyFill="1" applyBorder="1" applyAlignment="1">
      <alignment horizontal="center" vertical="top" wrapText="1" shrinkToFit="1" readingOrder="1"/>
    </xf>
    <xf numFmtId="0" fontId="6" fillId="0" borderId="5" xfId="0" applyFont="1" applyFill="1" applyBorder="1" applyAlignment="1">
      <alignment horizontal="center" vertical="top" wrapText="1" shrinkToFit="1" readingOrder="1"/>
    </xf>
    <xf numFmtId="0" fontId="9" fillId="0" borderId="5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 wrapText="1" shrinkToFit="1" readingOrder="1"/>
    </xf>
    <xf numFmtId="0" fontId="6" fillId="0" borderId="2" xfId="0" applyFont="1" applyFill="1" applyBorder="1" applyAlignment="1">
      <alignment horizontal="center" vertical="top" wrapText="1" shrinkToFit="1" readingOrder="1"/>
    </xf>
    <xf numFmtId="0" fontId="6" fillId="0" borderId="3" xfId="0" applyFont="1" applyFill="1" applyBorder="1" applyAlignment="1">
      <alignment horizontal="center" vertical="top" wrapText="1" shrinkToFit="1" readingOrder="1"/>
    </xf>
    <xf numFmtId="0" fontId="6" fillId="0" borderId="4" xfId="0" applyFont="1" applyFill="1" applyBorder="1" applyAlignment="1">
      <alignment horizontal="center" vertical="top" wrapText="1" shrinkToFit="1" readingOrder="1"/>
    </xf>
    <xf numFmtId="0" fontId="6" fillId="0" borderId="6" xfId="0" applyFont="1" applyFill="1" applyBorder="1" applyAlignment="1">
      <alignment horizontal="center" vertical="top" wrapText="1" shrinkToFit="1" readingOrder="1"/>
    </xf>
    <xf numFmtId="0" fontId="6" fillId="0" borderId="7" xfId="0" applyFont="1" applyFill="1" applyBorder="1" applyAlignment="1">
      <alignment horizontal="center" vertical="top" wrapText="1" shrinkToFit="1" readingOrder="1"/>
    </xf>
    <xf numFmtId="0" fontId="6" fillId="0" borderId="12" xfId="0" applyFont="1" applyFill="1" applyBorder="1" applyAlignment="1">
      <alignment horizontal="center" vertical="top" wrapText="1" shrinkToFit="1" readingOrder="1"/>
    </xf>
    <xf numFmtId="0" fontId="6" fillId="0" borderId="1" xfId="0" applyFont="1" applyFill="1" applyBorder="1" applyAlignment="1">
      <alignment horizontal="center" vertical="top" wrapText="1" shrinkToFit="1" readingOrder="1"/>
    </xf>
    <xf numFmtId="0" fontId="6" fillId="3" borderId="2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textRotation="90" wrapText="1"/>
    </xf>
    <xf numFmtId="0" fontId="14" fillId="0" borderId="11" xfId="3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1" fontId="3" fillId="0" borderId="2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/>
    </xf>
    <xf numFmtId="1" fontId="9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</cellXfs>
  <cellStyles count="4">
    <cellStyle name="Гиперссылка" xfId="3" builtinId="8"/>
    <cellStyle name="Обычный" xfId="0" builtinId="0"/>
    <cellStyle name="Обычный 2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60292@lis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view="pageBreakPreview" topLeftCell="A7" zoomScaleNormal="100" zoomScaleSheetLayoutView="100" workbookViewId="0">
      <selection activeCell="D15" sqref="D15"/>
    </sheetView>
  </sheetViews>
  <sheetFormatPr defaultColWidth="8.85546875" defaultRowHeight="15.75" x14ac:dyDescent="0.25"/>
  <cols>
    <col min="1" max="1" width="6.85546875" style="1" customWidth="1"/>
    <col min="2" max="2" width="30.28515625" style="2" customWidth="1"/>
    <col min="3" max="3" width="31.7109375" style="2" customWidth="1"/>
    <col min="4" max="4" width="55.28515625" style="2" customWidth="1"/>
    <col min="5" max="5" width="24.140625" style="2" customWidth="1"/>
    <col min="6" max="16384" width="8.85546875" style="1"/>
  </cols>
  <sheetData>
    <row r="1" spans="1:5" x14ac:dyDescent="0.25">
      <c r="C1" s="57"/>
      <c r="D1" s="100" t="s">
        <v>110</v>
      </c>
      <c r="E1" s="100"/>
    </row>
    <row r="2" spans="1:5" x14ac:dyDescent="0.25">
      <c r="C2" s="57"/>
      <c r="D2" s="100" t="s">
        <v>111</v>
      </c>
      <c r="E2" s="100"/>
    </row>
    <row r="3" spans="1:5" x14ac:dyDescent="0.25">
      <c r="C3" s="3"/>
      <c r="D3" s="100" t="s">
        <v>195</v>
      </c>
      <c r="E3" s="100"/>
    </row>
    <row r="4" spans="1:5" x14ac:dyDescent="0.25">
      <c r="C4" s="57"/>
      <c r="D4" s="100"/>
      <c r="E4" s="100"/>
    </row>
    <row r="5" spans="1:5" x14ac:dyDescent="0.25">
      <c r="C5" s="57"/>
      <c r="D5" s="101" t="s">
        <v>112</v>
      </c>
      <c r="E5" s="101"/>
    </row>
    <row r="6" spans="1:5" x14ac:dyDescent="0.25">
      <c r="C6" s="57"/>
      <c r="D6" s="57"/>
      <c r="E6" s="57"/>
    </row>
    <row r="7" spans="1:5" x14ac:dyDescent="0.25">
      <c r="C7" s="57"/>
      <c r="D7" s="57"/>
      <c r="E7" s="57"/>
    </row>
    <row r="8" spans="1:5" x14ac:dyDescent="0.25">
      <c r="C8" s="57"/>
      <c r="D8" s="57"/>
      <c r="E8" s="57"/>
    </row>
    <row r="9" spans="1:5" ht="16.149999999999999" customHeight="1" x14ac:dyDescent="0.25">
      <c r="B9" s="90" t="s">
        <v>208</v>
      </c>
      <c r="C9" s="90"/>
      <c r="D9" s="90"/>
      <c r="E9" s="90"/>
    </row>
    <row r="10" spans="1:5" s="2" customFormat="1" ht="16.149999999999999" customHeight="1" x14ac:dyDescent="0.25">
      <c r="B10" s="90" t="s">
        <v>115</v>
      </c>
      <c r="C10" s="90"/>
      <c r="D10" s="90"/>
      <c r="E10" s="90"/>
    </row>
    <row r="11" spans="1:5" s="2" customFormat="1" ht="16.149999999999999" customHeight="1" x14ac:dyDescent="0.25">
      <c r="A11" s="90"/>
      <c r="B11" s="90"/>
      <c r="C11" s="90"/>
      <c r="D11" s="90"/>
      <c r="E11" s="90"/>
    </row>
    <row r="12" spans="1:5" s="2" customFormat="1" ht="16.149999999999999" customHeight="1" x14ac:dyDescent="0.25">
      <c r="A12" s="90" t="s">
        <v>120</v>
      </c>
      <c r="B12" s="90"/>
      <c r="C12" s="90"/>
      <c r="D12" s="90"/>
      <c r="E12" s="90"/>
    </row>
    <row r="13" spans="1:5" s="2" customFormat="1" ht="16.149999999999999" customHeight="1" x14ac:dyDescent="0.25">
      <c r="A13" s="90" t="s">
        <v>241</v>
      </c>
      <c r="B13" s="90"/>
      <c r="C13" s="90"/>
      <c r="D13" s="90"/>
      <c r="E13" s="90"/>
    </row>
    <row r="14" spans="1:5" s="2" customFormat="1" ht="16.149999999999999" customHeight="1" x14ac:dyDescent="0.25">
      <c r="A14" s="90"/>
      <c r="B14" s="90"/>
      <c r="C14" s="90"/>
      <c r="D14" s="90"/>
      <c r="E14" s="90"/>
    </row>
    <row r="15" spans="1:5" s="2" customFormat="1" ht="16.149999999999999" customHeight="1" x14ac:dyDescent="0.25">
      <c r="B15" s="56"/>
      <c r="C15" s="56"/>
      <c r="D15" s="56"/>
      <c r="E15" s="56"/>
    </row>
    <row r="16" spans="1:5" s="2" customFormat="1" ht="16.149999999999999" customHeight="1" x14ac:dyDescent="0.25">
      <c r="C16" s="4"/>
      <c r="D16" s="4"/>
      <c r="E16" s="4"/>
    </row>
    <row r="17" spans="2:5" s="2" customFormat="1" ht="16.149999999999999" customHeight="1" x14ac:dyDescent="0.25">
      <c r="B17" s="91" t="s">
        <v>113</v>
      </c>
      <c r="C17" s="92"/>
      <c r="D17" s="93"/>
      <c r="E17" s="5" t="s">
        <v>114</v>
      </c>
    </row>
    <row r="18" spans="2:5" s="2" customFormat="1" ht="52.9" customHeight="1" x14ac:dyDescent="0.25">
      <c r="B18" s="94" t="s">
        <v>214</v>
      </c>
      <c r="C18" s="95"/>
      <c r="D18" s="96"/>
      <c r="E18" s="6"/>
    </row>
    <row r="19" spans="2:5" s="2" customFormat="1" ht="79.150000000000006" customHeight="1" x14ac:dyDescent="0.25">
      <c r="B19" s="97" t="s">
        <v>213</v>
      </c>
      <c r="C19" s="98"/>
      <c r="D19" s="99"/>
      <c r="E19" s="11" t="s">
        <v>119</v>
      </c>
    </row>
    <row r="20" spans="2:5" ht="16.149999999999999" customHeight="1" x14ac:dyDescent="0.25">
      <c r="C20" s="4"/>
      <c r="D20" s="4"/>
      <c r="E20" s="4"/>
    </row>
    <row r="21" spans="2:5" ht="16.149999999999999" customHeight="1" x14ac:dyDescent="0.25">
      <c r="C21" s="7"/>
      <c r="D21" s="4"/>
      <c r="E21" s="4"/>
    </row>
    <row r="22" spans="2:5" ht="47.25" x14ac:dyDescent="0.25">
      <c r="B22" s="8" t="s">
        <v>116</v>
      </c>
      <c r="C22" s="102" t="s">
        <v>234</v>
      </c>
      <c r="D22" s="102"/>
      <c r="E22" s="102"/>
    </row>
    <row r="23" spans="2:5" ht="16.149999999999999" customHeight="1" x14ac:dyDescent="0.25"/>
    <row r="24" spans="2:5" ht="16.149999999999999" customHeight="1" x14ac:dyDescent="0.25">
      <c r="B24" s="9" t="s">
        <v>117</v>
      </c>
      <c r="C24" s="103" t="s">
        <v>235</v>
      </c>
      <c r="D24" s="103"/>
      <c r="E24" s="103"/>
    </row>
    <row r="25" spans="2:5" ht="16.149999999999999" customHeight="1" x14ac:dyDescent="0.25"/>
    <row r="26" spans="2:5" ht="16.149999999999999" customHeight="1" x14ac:dyDescent="0.25"/>
    <row r="27" spans="2:5" ht="16.149999999999999" customHeight="1" x14ac:dyDescent="0.25">
      <c r="E27" s="10" t="s">
        <v>240</v>
      </c>
    </row>
    <row r="28" spans="2:5" ht="16.149999999999999" customHeight="1" x14ac:dyDescent="0.25"/>
    <row r="29" spans="2:5" ht="16.149999999999999" customHeight="1" x14ac:dyDescent="0.25"/>
    <row r="30" spans="2:5" ht="16.149999999999999" customHeight="1" x14ac:dyDescent="0.25"/>
    <row r="31" spans="2:5" ht="16.149999999999999" customHeight="1" x14ac:dyDescent="0.25"/>
    <row r="32" spans="2:5" ht="16.149999999999999" customHeight="1" x14ac:dyDescent="0.25"/>
    <row r="33" s="2" customFormat="1" ht="16.149999999999999" customHeight="1" x14ac:dyDescent="0.25"/>
    <row r="34" s="2" customFormat="1" ht="16.149999999999999" customHeight="1" x14ac:dyDescent="0.25"/>
  </sheetData>
  <mergeCells count="16">
    <mergeCell ref="C22:E22"/>
    <mergeCell ref="C24:E24"/>
    <mergeCell ref="A11:E11"/>
    <mergeCell ref="A12:E12"/>
    <mergeCell ref="A14:E14"/>
    <mergeCell ref="B10:E10"/>
    <mergeCell ref="B17:D17"/>
    <mergeCell ref="B18:D18"/>
    <mergeCell ref="B19:D19"/>
    <mergeCell ref="D1:E1"/>
    <mergeCell ref="D2:E2"/>
    <mergeCell ref="D3:E3"/>
    <mergeCell ref="D4:E4"/>
    <mergeCell ref="D5:E5"/>
    <mergeCell ref="B9:E9"/>
    <mergeCell ref="A13:E13"/>
  </mergeCells>
  <pageMargins left="0.7" right="0.7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5"/>
  <sheetViews>
    <sheetView tabSelected="1" view="pageBreakPreview" zoomScale="85" zoomScaleNormal="100" zoomScaleSheetLayoutView="85" workbookViewId="0">
      <selection activeCell="E12" sqref="E12:E13"/>
    </sheetView>
  </sheetViews>
  <sheetFormatPr defaultColWidth="8.85546875" defaultRowHeight="15.75" x14ac:dyDescent="0.25"/>
  <cols>
    <col min="1" max="1" width="23" style="1" customWidth="1"/>
    <col min="2" max="2" width="4.28515625" style="1" customWidth="1"/>
    <col min="3" max="3" width="14.5703125" style="1" customWidth="1"/>
    <col min="4" max="4" width="16.28515625" style="1" customWidth="1"/>
    <col min="5" max="5" width="16.85546875" style="1" customWidth="1"/>
    <col min="6" max="6" width="14.28515625" style="1" customWidth="1"/>
    <col min="7" max="9" width="14.5703125" style="1" customWidth="1"/>
    <col min="10" max="10" width="17.42578125" style="1" customWidth="1"/>
    <col min="11" max="11" width="17.5703125" style="1" customWidth="1"/>
    <col min="12" max="13" width="14.5703125" style="1" customWidth="1"/>
    <col min="14" max="16384" width="8.85546875" style="1"/>
  </cols>
  <sheetData>
    <row r="1" spans="1:17" x14ac:dyDescent="0.25">
      <c r="A1" s="109" t="s">
        <v>109</v>
      </c>
      <c r="B1" s="109"/>
      <c r="C1" s="109"/>
      <c r="D1" s="109"/>
      <c r="E1" s="109"/>
      <c r="F1" s="110"/>
      <c r="G1" s="110"/>
      <c r="H1" s="110"/>
      <c r="I1" s="110"/>
      <c r="J1" s="110"/>
      <c r="K1" s="110"/>
      <c r="L1" s="110"/>
      <c r="M1" s="110"/>
    </row>
    <row r="2" spans="1:17" ht="30.6" customHeight="1" x14ac:dyDescent="0.25">
      <c r="A2" s="111" t="s">
        <v>9</v>
      </c>
      <c r="B2" s="112" t="s">
        <v>6</v>
      </c>
      <c r="C2" s="126" t="s">
        <v>8</v>
      </c>
      <c r="D2" s="120" t="s">
        <v>7</v>
      </c>
      <c r="E2" s="121"/>
      <c r="F2" s="117" t="s">
        <v>10</v>
      </c>
      <c r="G2" s="117"/>
      <c r="H2" s="117"/>
      <c r="I2" s="117"/>
      <c r="J2" s="117"/>
      <c r="K2" s="117"/>
      <c r="L2" s="117"/>
      <c r="M2" s="117"/>
    </row>
    <row r="3" spans="1:17" ht="14.45" customHeight="1" x14ac:dyDescent="0.25">
      <c r="A3" s="111"/>
      <c r="B3" s="112"/>
      <c r="C3" s="126"/>
      <c r="D3" s="122" t="s">
        <v>0</v>
      </c>
      <c r="E3" s="124" t="s">
        <v>1</v>
      </c>
      <c r="F3" s="117" t="s">
        <v>2</v>
      </c>
      <c r="G3" s="117" t="s">
        <v>215</v>
      </c>
      <c r="H3" s="117" t="s">
        <v>216</v>
      </c>
      <c r="I3" s="117" t="s">
        <v>232</v>
      </c>
      <c r="J3" s="117" t="s">
        <v>233</v>
      </c>
      <c r="K3" s="117" t="s">
        <v>3</v>
      </c>
      <c r="L3" s="117" t="s">
        <v>4</v>
      </c>
      <c r="M3" s="117" t="s">
        <v>5</v>
      </c>
    </row>
    <row r="4" spans="1:17" ht="153.6" customHeight="1" x14ac:dyDescent="0.25">
      <c r="A4" s="111"/>
      <c r="B4" s="112"/>
      <c r="C4" s="126"/>
      <c r="D4" s="123"/>
      <c r="E4" s="125"/>
      <c r="F4" s="117"/>
      <c r="G4" s="117"/>
      <c r="H4" s="117"/>
      <c r="I4" s="117"/>
      <c r="J4" s="117"/>
      <c r="K4" s="117"/>
      <c r="L4" s="117"/>
      <c r="M4" s="117"/>
    </row>
    <row r="5" spans="1:17" x14ac:dyDescent="0.25">
      <c r="A5" s="12" t="s">
        <v>14</v>
      </c>
      <c r="B5" s="12">
        <v>0</v>
      </c>
      <c r="C5" s="12">
        <v>1</v>
      </c>
      <c r="D5" s="12">
        <v>2</v>
      </c>
      <c r="E5" s="13">
        <v>3</v>
      </c>
      <c r="F5" s="12">
        <v>4</v>
      </c>
      <c r="G5" s="12">
        <v>5</v>
      </c>
      <c r="H5" s="12">
        <v>6</v>
      </c>
      <c r="I5" s="12">
        <v>7</v>
      </c>
      <c r="J5" s="12">
        <v>8</v>
      </c>
      <c r="K5" s="12">
        <v>9</v>
      </c>
      <c r="L5" s="12">
        <v>10</v>
      </c>
      <c r="M5" s="12">
        <v>11</v>
      </c>
    </row>
    <row r="6" spans="1:17" ht="47.25" x14ac:dyDescent="0.25">
      <c r="A6" s="15" t="s">
        <v>11</v>
      </c>
      <c r="B6" s="16" t="s">
        <v>35</v>
      </c>
      <c r="C6" s="60">
        <v>2</v>
      </c>
      <c r="D6" s="60">
        <v>0</v>
      </c>
      <c r="E6" s="61">
        <v>0</v>
      </c>
      <c r="F6" s="60">
        <v>2</v>
      </c>
      <c r="G6" s="60">
        <v>2</v>
      </c>
      <c r="H6" s="60">
        <v>2</v>
      </c>
      <c r="I6" s="60">
        <v>2</v>
      </c>
      <c r="J6" s="60">
        <v>2</v>
      </c>
      <c r="K6" s="60">
        <v>1</v>
      </c>
      <c r="L6" s="60">
        <v>0</v>
      </c>
      <c r="M6" s="60">
        <v>0</v>
      </c>
    </row>
    <row r="7" spans="1:17" ht="31.5" x14ac:dyDescent="0.25">
      <c r="A7" s="15" t="s">
        <v>12</v>
      </c>
      <c r="B7" s="16" t="s">
        <v>36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</row>
    <row r="8" spans="1:17" ht="47.25" x14ac:dyDescent="0.25">
      <c r="A8" s="15" t="s">
        <v>13</v>
      </c>
      <c r="B8" s="16" t="s">
        <v>37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</row>
    <row r="9" spans="1:17" x14ac:dyDescent="0.25">
      <c r="A9" s="18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7" x14ac:dyDescent="0.25">
      <c r="A10" s="118" t="s">
        <v>109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9"/>
    </row>
    <row r="11" spans="1:17" ht="31.9" customHeight="1" x14ac:dyDescent="0.25">
      <c r="A11" s="111" t="s">
        <v>9</v>
      </c>
      <c r="B11" s="112" t="s">
        <v>6</v>
      </c>
      <c r="C11" s="104" t="s">
        <v>15</v>
      </c>
      <c r="D11" s="104" t="s">
        <v>142</v>
      </c>
      <c r="E11" s="104" t="s">
        <v>143</v>
      </c>
      <c r="F11" s="104"/>
      <c r="G11" s="104"/>
      <c r="H11" s="104" t="s">
        <v>144</v>
      </c>
      <c r="I11" s="104"/>
      <c r="J11" s="104"/>
      <c r="K11" s="104"/>
      <c r="L11" s="104"/>
      <c r="M11" s="20"/>
      <c r="N11" s="119"/>
      <c r="O11" s="119"/>
      <c r="P11" s="119"/>
      <c r="Q11" s="119"/>
    </row>
    <row r="12" spans="1:17" ht="19.899999999999999" customHeight="1" x14ac:dyDescent="0.25">
      <c r="A12" s="111"/>
      <c r="B12" s="112"/>
      <c r="C12" s="104"/>
      <c r="D12" s="104"/>
      <c r="E12" s="104" t="s">
        <v>17</v>
      </c>
      <c r="F12" s="104" t="s">
        <v>18</v>
      </c>
      <c r="G12" s="104" t="s">
        <v>19</v>
      </c>
      <c r="H12" s="104" t="s">
        <v>20</v>
      </c>
      <c r="I12" s="104"/>
      <c r="J12" s="104" t="s">
        <v>21</v>
      </c>
      <c r="K12" s="104"/>
      <c r="L12" s="104"/>
      <c r="M12" s="20"/>
      <c r="N12" s="119"/>
      <c r="O12" s="119"/>
      <c r="P12" s="119"/>
      <c r="Q12" s="119"/>
    </row>
    <row r="13" spans="1:17" ht="84" customHeight="1" x14ac:dyDescent="0.25">
      <c r="A13" s="111"/>
      <c r="B13" s="112"/>
      <c r="C13" s="104"/>
      <c r="D13" s="104"/>
      <c r="E13" s="104"/>
      <c r="F13" s="104"/>
      <c r="G13" s="104"/>
      <c r="H13" s="21" t="s">
        <v>25</v>
      </c>
      <c r="I13" s="21" t="s">
        <v>26</v>
      </c>
      <c r="J13" s="22" t="s">
        <v>42</v>
      </c>
      <c r="K13" s="21" t="s">
        <v>27</v>
      </c>
      <c r="L13" s="21" t="s">
        <v>28</v>
      </c>
      <c r="M13" s="23"/>
      <c r="N13" s="24"/>
      <c r="O13" s="25"/>
      <c r="P13" s="24"/>
      <c r="Q13" s="24"/>
    </row>
    <row r="14" spans="1:17" x14ac:dyDescent="0.25">
      <c r="A14" s="12" t="s">
        <v>14</v>
      </c>
      <c r="B14" s="12">
        <v>0</v>
      </c>
      <c r="C14" s="26">
        <v>12</v>
      </c>
      <c r="D14" s="26">
        <v>13</v>
      </c>
      <c r="E14" s="26">
        <v>14</v>
      </c>
      <c r="F14" s="26">
        <v>15</v>
      </c>
      <c r="G14" s="26">
        <v>16</v>
      </c>
      <c r="H14" s="26">
        <v>17</v>
      </c>
      <c r="I14" s="26">
        <v>18</v>
      </c>
      <c r="J14" s="26">
        <v>19</v>
      </c>
      <c r="K14" s="26">
        <v>20</v>
      </c>
      <c r="L14" s="26">
        <v>21</v>
      </c>
      <c r="M14" s="27"/>
      <c r="N14" s="28"/>
      <c r="O14" s="28"/>
      <c r="P14" s="28"/>
      <c r="Q14" s="28"/>
    </row>
    <row r="15" spans="1:17" ht="47.25" x14ac:dyDescent="0.25">
      <c r="A15" s="15" t="s">
        <v>11</v>
      </c>
      <c r="B15" s="16" t="s">
        <v>35</v>
      </c>
      <c r="C15" s="66">
        <f>2+1</f>
        <v>3</v>
      </c>
      <c r="D15" s="66">
        <v>3</v>
      </c>
      <c r="E15" s="66">
        <v>0</v>
      </c>
      <c r="F15" s="66">
        <v>0</v>
      </c>
      <c r="G15" s="66">
        <f>1+1</f>
        <v>2</v>
      </c>
      <c r="H15" s="66">
        <v>2</v>
      </c>
      <c r="I15" s="66">
        <v>0</v>
      </c>
      <c r="J15" s="66">
        <v>3</v>
      </c>
      <c r="K15" s="66">
        <v>0</v>
      </c>
      <c r="L15" s="66">
        <v>0</v>
      </c>
      <c r="M15" s="17"/>
    </row>
    <row r="16" spans="1:17" ht="31.5" x14ac:dyDescent="0.25">
      <c r="A16" s="15" t="s">
        <v>12</v>
      </c>
      <c r="B16" s="16" t="s">
        <v>36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17"/>
    </row>
    <row r="17" spans="1:13" ht="47.25" x14ac:dyDescent="0.25">
      <c r="A17" s="15" t="s">
        <v>13</v>
      </c>
      <c r="B17" s="16" t="s">
        <v>37</v>
      </c>
      <c r="C17" s="59" t="s">
        <v>121</v>
      </c>
      <c r="D17" s="59" t="s">
        <v>121</v>
      </c>
      <c r="E17" s="59" t="s">
        <v>121</v>
      </c>
      <c r="F17" s="59" t="s">
        <v>121</v>
      </c>
      <c r="G17" s="59" t="s">
        <v>121</v>
      </c>
      <c r="H17" s="59" t="s">
        <v>121</v>
      </c>
      <c r="I17" s="59" t="s">
        <v>121</v>
      </c>
      <c r="J17" s="59" t="s">
        <v>121</v>
      </c>
      <c r="K17" s="59" t="s">
        <v>121</v>
      </c>
      <c r="L17" s="59" t="s">
        <v>121</v>
      </c>
      <c r="M17" s="14"/>
    </row>
    <row r="18" spans="1:13" x14ac:dyDescent="0.25">
      <c r="C18" s="29"/>
      <c r="D18" s="29"/>
      <c r="E18" s="29"/>
      <c r="F18" s="30"/>
      <c r="G18" s="30"/>
      <c r="H18" s="29"/>
      <c r="I18" s="30"/>
      <c r="J18" s="30"/>
      <c r="K18" s="30"/>
      <c r="L18" s="30"/>
    </row>
    <row r="19" spans="1:13" x14ac:dyDescent="0.25">
      <c r="A19" s="109" t="s">
        <v>109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3" ht="46.9" customHeight="1" x14ac:dyDescent="0.25">
      <c r="A20" s="111" t="s">
        <v>9</v>
      </c>
      <c r="B20" s="112" t="s">
        <v>6</v>
      </c>
      <c r="C20" s="104" t="s">
        <v>16</v>
      </c>
      <c r="D20" s="104" t="s">
        <v>145</v>
      </c>
      <c r="E20" s="104"/>
      <c r="F20" s="104"/>
      <c r="G20" s="104"/>
      <c r="H20" s="104"/>
      <c r="I20" s="104"/>
      <c r="J20" s="104"/>
      <c r="K20" s="117" t="s">
        <v>217</v>
      </c>
      <c r="L20" s="104" t="s">
        <v>146</v>
      </c>
      <c r="M20" s="104"/>
    </row>
    <row r="21" spans="1:13" ht="33" customHeight="1" x14ac:dyDescent="0.25">
      <c r="A21" s="111"/>
      <c r="B21" s="112"/>
      <c r="C21" s="104"/>
      <c r="D21" s="104" t="s">
        <v>22</v>
      </c>
      <c r="E21" s="104"/>
      <c r="F21" s="105" t="s">
        <v>212</v>
      </c>
      <c r="G21" s="104" t="s">
        <v>23</v>
      </c>
      <c r="H21" s="104"/>
      <c r="I21" s="104" t="s">
        <v>24</v>
      </c>
      <c r="J21" s="104"/>
      <c r="K21" s="117"/>
      <c r="L21" s="104" t="s">
        <v>38</v>
      </c>
      <c r="M21" s="104" t="s">
        <v>39</v>
      </c>
    </row>
    <row r="22" spans="1:13" ht="95.45" customHeight="1" x14ac:dyDescent="0.25">
      <c r="A22" s="111"/>
      <c r="B22" s="112"/>
      <c r="C22" s="104"/>
      <c r="D22" s="21" t="s">
        <v>29</v>
      </c>
      <c r="E22" s="21" t="s">
        <v>30</v>
      </c>
      <c r="F22" s="107"/>
      <c r="G22" s="21" t="s">
        <v>31</v>
      </c>
      <c r="H22" s="22" t="s">
        <v>32</v>
      </c>
      <c r="I22" s="21" t="s">
        <v>33</v>
      </c>
      <c r="J22" s="21" t="s">
        <v>34</v>
      </c>
      <c r="K22" s="117"/>
      <c r="L22" s="104"/>
      <c r="M22" s="104"/>
    </row>
    <row r="23" spans="1:13" s="83" customFormat="1" ht="12.75" x14ac:dyDescent="0.2">
      <c r="A23" s="80" t="s">
        <v>14</v>
      </c>
      <c r="B23" s="80">
        <v>0</v>
      </c>
      <c r="C23" s="81">
        <v>22</v>
      </c>
      <c r="D23" s="81">
        <v>23</v>
      </c>
      <c r="E23" s="81">
        <v>24</v>
      </c>
      <c r="F23" s="81">
        <v>25</v>
      </c>
      <c r="G23" s="81">
        <v>26</v>
      </c>
      <c r="H23" s="81">
        <v>27</v>
      </c>
      <c r="I23" s="81">
        <v>28</v>
      </c>
      <c r="J23" s="81">
        <v>29</v>
      </c>
      <c r="K23" s="81">
        <v>30</v>
      </c>
      <c r="L23" s="81">
        <v>31</v>
      </c>
      <c r="M23" s="81">
        <v>32</v>
      </c>
    </row>
    <row r="24" spans="1:13" ht="47.25" x14ac:dyDescent="0.25">
      <c r="A24" s="15" t="s">
        <v>11</v>
      </c>
      <c r="B24" s="16" t="s">
        <v>35</v>
      </c>
      <c r="C24" s="67">
        <v>97</v>
      </c>
      <c r="D24" s="67">
        <v>4</v>
      </c>
      <c r="E24" s="67">
        <v>0</v>
      </c>
      <c r="F24" s="67">
        <v>0</v>
      </c>
      <c r="G24" s="67">
        <v>3</v>
      </c>
      <c r="H24" s="67">
        <v>1390</v>
      </c>
      <c r="I24" s="67">
        <v>27</v>
      </c>
      <c r="J24" s="68">
        <v>3421.4</v>
      </c>
      <c r="K24" s="67">
        <v>0</v>
      </c>
      <c r="L24" s="68">
        <v>0</v>
      </c>
      <c r="M24" s="68">
        <v>0</v>
      </c>
    </row>
    <row r="25" spans="1:13" ht="31.5" x14ac:dyDescent="0.25">
      <c r="A25" s="15" t="s">
        <v>12</v>
      </c>
      <c r="B25" s="16" t="s">
        <v>36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65">
        <v>0</v>
      </c>
      <c r="K25" s="58">
        <v>0</v>
      </c>
      <c r="L25" s="65">
        <v>0</v>
      </c>
      <c r="M25" s="65">
        <v>0</v>
      </c>
    </row>
    <row r="26" spans="1:13" ht="47.25" x14ac:dyDescent="0.25">
      <c r="A26" s="15" t="s">
        <v>13</v>
      </c>
      <c r="B26" s="16" t="s">
        <v>37</v>
      </c>
      <c r="C26" s="12" t="s">
        <v>121</v>
      </c>
      <c r="D26" s="12" t="s">
        <v>121</v>
      </c>
      <c r="E26" s="12" t="s">
        <v>121</v>
      </c>
      <c r="F26" s="12" t="s">
        <v>121</v>
      </c>
      <c r="G26" s="12" t="s">
        <v>121</v>
      </c>
      <c r="H26" s="12" t="s">
        <v>121</v>
      </c>
      <c r="I26" s="12" t="s">
        <v>121</v>
      </c>
      <c r="J26" s="12" t="s">
        <v>121</v>
      </c>
      <c r="K26" s="12" t="s">
        <v>121</v>
      </c>
      <c r="L26" s="12" t="s">
        <v>121</v>
      </c>
      <c r="M26" s="12" t="s">
        <v>121</v>
      </c>
    </row>
    <row r="28" spans="1:13" x14ac:dyDescent="0.25">
      <c r="A28" s="108" t="s">
        <v>109</v>
      </c>
      <c r="B28" s="108"/>
      <c r="C28" s="108"/>
      <c r="D28" s="108"/>
      <c r="E28" s="108"/>
      <c r="F28" s="108"/>
      <c r="G28" s="108"/>
      <c r="H28" s="108"/>
      <c r="I28" s="19"/>
      <c r="J28" s="19"/>
      <c r="K28" s="19"/>
      <c r="L28" s="19"/>
      <c r="M28" s="19"/>
    </row>
    <row r="29" spans="1:13" ht="14.45" customHeight="1" x14ac:dyDescent="0.25">
      <c r="A29" s="111" t="s">
        <v>9</v>
      </c>
      <c r="B29" s="112" t="s">
        <v>6</v>
      </c>
      <c r="C29" s="105" t="s">
        <v>210</v>
      </c>
      <c r="D29" s="105" t="s">
        <v>40</v>
      </c>
      <c r="E29" s="105" t="s">
        <v>41</v>
      </c>
      <c r="F29" s="113" t="s">
        <v>147</v>
      </c>
      <c r="G29" s="116" t="s">
        <v>118</v>
      </c>
      <c r="H29" s="116" t="s">
        <v>211</v>
      </c>
      <c r="I29" s="31"/>
      <c r="J29" s="31"/>
    </row>
    <row r="30" spans="1:13" x14ac:dyDescent="0.25">
      <c r="A30" s="111"/>
      <c r="B30" s="112"/>
      <c r="C30" s="106"/>
      <c r="D30" s="106"/>
      <c r="E30" s="106"/>
      <c r="F30" s="114"/>
      <c r="G30" s="116"/>
      <c r="H30" s="116"/>
      <c r="I30" s="31"/>
      <c r="J30" s="31"/>
    </row>
    <row r="31" spans="1:13" ht="81.75" customHeight="1" x14ac:dyDescent="0.25">
      <c r="A31" s="111"/>
      <c r="B31" s="112"/>
      <c r="C31" s="107"/>
      <c r="D31" s="107"/>
      <c r="E31" s="107"/>
      <c r="F31" s="115"/>
      <c r="G31" s="116"/>
      <c r="H31" s="116"/>
      <c r="I31" s="31"/>
      <c r="J31" s="31"/>
    </row>
    <row r="32" spans="1:13" s="83" customFormat="1" ht="12.75" x14ac:dyDescent="0.2">
      <c r="A32" s="80" t="s">
        <v>14</v>
      </c>
      <c r="B32" s="80">
        <v>0</v>
      </c>
      <c r="C32" s="81">
        <v>33</v>
      </c>
      <c r="D32" s="81">
        <v>34</v>
      </c>
      <c r="E32" s="81">
        <v>35</v>
      </c>
      <c r="F32" s="81">
        <v>36</v>
      </c>
      <c r="G32" s="81">
        <v>37</v>
      </c>
      <c r="H32" s="81">
        <v>38</v>
      </c>
      <c r="I32" s="84"/>
      <c r="J32" s="84"/>
    </row>
    <row r="33" spans="1:10" ht="47.25" x14ac:dyDescent="0.25">
      <c r="A33" s="15" t="s">
        <v>11</v>
      </c>
      <c r="B33" s="16" t="s">
        <v>35</v>
      </c>
      <c r="C33" s="67">
        <v>29</v>
      </c>
      <c r="D33" s="67">
        <v>8</v>
      </c>
      <c r="E33" s="67">
        <v>0</v>
      </c>
      <c r="F33" s="67">
        <v>0</v>
      </c>
      <c r="G33" s="67">
        <v>0</v>
      </c>
      <c r="H33" s="67">
        <v>0</v>
      </c>
      <c r="I33" s="17"/>
      <c r="J33" s="17"/>
    </row>
    <row r="34" spans="1:10" ht="31.5" x14ac:dyDescent="0.25">
      <c r="A34" s="15" t="s">
        <v>12</v>
      </c>
      <c r="B34" s="16" t="s">
        <v>36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17"/>
      <c r="J34" s="17"/>
    </row>
    <row r="35" spans="1:10" ht="47.25" x14ac:dyDescent="0.25">
      <c r="A35" s="15" t="s">
        <v>13</v>
      </c>
      <c r="B35" s="16" t="s">
        <v>37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17"/>
      <c r="J35" s="17"/>
    </row>
  </sheetData>
  <mergeCells count="53">
    <mergeCell ref="C2:C4"/>
    <mergeCell ref="F3:F4"/>
    <mergeCell ref="G3:G4"/>
    <mergeCell ref="H3:H4"/>
    <mergeCell ref="I3:I4"/>
    <mergeCell ref="J3:J4"/>
    <mergeCell ref="K3:K4"/>
    <mergeCell ref="L3:L4"/>
    <mergeCell ref="M3:M4"/>
    <mergeCell ref="D2:E2"/>
    <mergeCell ref="D3:D4"/>
    <mergeCell ref="E3:E4"/>
    <mergeCell ref="F2:M2"/>
    <mergeCell ref="A10:L10"/>
    <mergeCell ref="D20:J20"/>
    <mergeCell ref="P12:Q12"/>
    <mergeCell ref="N11:Q11"/>
    <mergeCell ref="F12:F13"/>
    <mergeCell ref="G12:G13"/>
    <mergeCell ref="N12:O12"/>
    <mergeCell ref="E11:G11"/>
    <mergeCell ref="E12:E13"/>
    <mergeCell ref="H12:I12"/>
    <mergeCell ref="J12:L12"/>
    <mergeCell ref="H11:L11"/>
    <mergeCell ref="B11:B13"/>
    <mergeCell ref="D11:D13"/>
    <mergeCell ref="L20:M20"/>
    <mergeCell ref="A19:M19"/>
    <mergeCell ref="A1:M1"/>
    <mergeCell ref="A29:A31"/>
    <mergeCell ref="B29:B31"/>
    <mergeCell ref="C29:C31"/>
    <mergeCell ref="F29:F31"/>
    <mergeCell ref="G29:G31"/>
    <mergeCell ref="H29:H31"/>
    <mergeCell ref="A20:A22"/>
    <mergeCell ref="C20:C22"/>
    <mergeCell ref="B20:B22"/>
    <mergeCell ref="A2:A4"/>
    <mergeCell ref="B2:B4"/>
    <mergeCell ref="C11:C13"/>
    <mergeCell ref="A11:A13"/>
    <mergeCell ref="M21:M22"/>
    <mergeCell ref="K20:K22"/>
    <mergeCell ref="I21:J21"/>
    <mergeCell ref="L21:L22"/>
    <mergeCell ref="D29:D31"/>
    <mergeCell ref="E29:E31"/>
    <mergeCell ref="A28:H28"/>
    <mergeCell ref="F21:F22"/>
    <mergeCell ref="D21:E21"/>
    <mergeCell ref="G21:H21"/>
  </mergeCells>
  <pageMargins left="0.19685039370078741" right="0.19685039370078741" top="0.19685039370078741" bottom="0.19685039370078741" header="0.31496062992125984" footer="0.31496062992125984"/>
  <pageSetup paperSize="9" scale="73" fitToHeight="0" orientation="landscape" r:id="rId1"/>
  <rowBreaks count="1" manualBreakCount="1">
    <brk id="18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5"/>
  <sheetViews>
    <sheetView view="pageBreakPreview" topLeftCell="A64" zoomScale="85" zoomScaleNormal="100" zoomScaleSheetLayoutView="85" workbookViewId="0">
      <selection activeCell="E57" sqref="E57"/>
    </sheetView>
  </sheetViews>
  <sheetFormatPr defaultColWidth="9.140625" defaultRowHeight="15.75" x14ac:dyDescent="0.25"/>
  <cols>
    <col min="1" max="1" width="23" style="1" customWidth="1"/>
    <col min="2" max="2" width="4.28515625" style="1" customWidth="1"/>
    <col min="3" max="3" width="14.7109375" style="1" customWidth="1"/>
    <col min="4" max="4" width="9.42578125" style="1" customWidth="1"/>
    <col min="5" max="5" width="11.7109375" style="1" customWidth="1"/>
    <col min="6" max="6" width="8.85546875" style="1" customWidth="1"/>
    <col min="7" max="7" width="14.28515625" style="1" customWidth="1"/>
    <col min="8" max="8" width="10.7109375" style="1" customWidth="1"/>
    <col min="9" max="9" width="12.5703125" style="1" customWidth="1"/>
    <col min="10" max="10" width="9.42578125" style="1" customWidth="1"/>
    <col min="11" max="11" width="13" style="1" customWidth="1"/>
    <col min="12" max="12" width="9" style="1" customWidth="1"/>
    <col min="13" max="13" width="13" style="1" customWidth="1"/>
    <col min="14" max="14" width="8.42578125" style="1" customWidth="1"/>
    <col min="15" max="17" width="9.42578125" style="1" customWidth="1"/>
    <col min="18" max="18" width="8.7109375" style="1" customWidth="1"/>
    <col min="19" max="16384" width="9.140625" style="1"/>
  </cols>
  <sheetData>
    <row r="1" spans="1:18" x14ac:dyDescent="0.25">
      <c r="A1" s="109" t="s">
        <v>108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33" customHeight="1" x14ac:dyDescent="0.25">
      <c r="A2" s="111" t="s">
        <v>9</v>
      </c>
      <c r="B2" s="112" t="s">
        <v>6</v>
      </c>
      <c r="C2" s="137" t="s">
        <v>43</v>
      </c>
      <c r="D2" s="137"/>
      <c r="E2" s="137"/>
      <c r="F2" s="137" t="s">
        <v>44</v>
      </c>
      <c r="G2" s="137"/>
      <c r="H2" s="137"/>
      <c r="I2" s="137" t="s">
        <v>150</v>
      </c>
      <c r="J2" s="137" t="s">
        <v>151</v>
      </c>
      <c r="K2" s="137" t="s">
        <v>152</v>
      </c>
      <c r="L2" s="137" t="s">
        <v>153</v>
      </c>
      <c r="M2" s="137" t="s">
        <v>154</v>
      </c>
      <c r="N2" s="136" t="s">
        <v>50</v>
      </c>
      <c r="O2" s="136"/>
      <c r="P2" s="139" t="s">
        <v>155</v>
      </c>
      <c r="Q2" s="136" t="s">
        <v>51</v>
      </c>
      <c r="R2" s="136"/>
    </row>
    <row r="3" spans="1:18" ht="14.45" customHeight="1" x14ac:dyDescent="0.25">
      <c r="A3" s="111"/>
      <c r="B3" s="112"/>
      <c r="C3" s="138" t="s">
        <v>148</v>
      </c>
      <c r="D3" s="136" t="s">
        <v>45</v>
      </c>
      <c r="E3" s="136"/>
      <c r="F3" s="136" t="s">
        <v>149</v>
      </c>
      <c r="G3" s="136" t="s">
        <v>45</v>
      </c>
      <c r="H3" s="136"/>
      <c r="I3" s="137"/>
      <c r="J3" s="137"/>
      <c r="K3" s="137"/>
      <c r="L3" s="137"/>
      <c r="M3" s="137"/>
      <c r="N3" s="136" t="s">
        <v>52</v>
      </c>
      <c r="O3" s="136" t="s">
        <v>55</v>
      </c>
      <c r="P3" s="139"/>
      <c r="Q3" s="136" t="s">
        <v>53</v>
      </c>
      <c r="R3" s="136" t="s">
        <v>49</v>
      </c>
    </row>
    <row r="4" spans="1:18" ht="126" customHeight="1" x14ac:dyDescent="0.25">
      <c r="A4" s="111"/>
      <c r="B4" s="112"/>
      <c r="C4" s="138"/>
      <c r="D4" s="32" t="s">
        <v>46</v>
      </c>
      <c r="E4" s="32" t="s">
        <v>48</v>
      </c>
      <c r="F4" s="136"/>
      <c r="G4" s="32" t="s">
        <v>47</v>
      </c>
      <c r="H4" s="32" t="s">
        <v>49</v>
      </c>
      <c r="I4" s="137"/>
      <c r="J4" s="137"/>
      <c r="K4" s="137"/>
      <c r="L4" s="137"/>
      <c r="M4" s="137"/>
      <c r="N4" s="136"/>
      <c r="O4" s="136"/>
      <c r="P4" s="139"/>
      <c r="Q4" s="136"/>
      <c r="R4" s="136"/>
    </row>
    <row r="5" spans="1:18" s="83" customFormat="1" ht="12.75" x14ac:dyDescent="0.2">
      <c r="A5" s="80" t="s">
        <v>14</v>
      </c>
      <c r="B5" s="80">
        <v>0</v>
      </c>
      <c r="C5" s="81">
        <v>39</v>
      </c>
      <c r="D5" s="81">
        <v>40</v>
      </c>
      <c r="E5" s="81">
        <v>41</v>
      </c>
      <c r="F5" s="81">
        <v>42</v>
      </c>
      <c r="G5" s="81">
        <v>43</v>
      </c>
      <c r="H5" s="81">
        <v>44</v>
      </c>
      <c r="I5" s="81">
        <v>45</v>
      </c>
      <c r="J5" s="81">
        <v>46</v>
      </c>
      <c r="K5" s="81">
        <v>47</v>
      </c>
      <c r="L5" s="81">
        <v>48</v>
      </c>
      <c r="M5" s="81">
        <v>49</v>
      </c>
      <c r="N5" s="81">
        <v>50</v>
      </c>
      <c r="O5" s="81">
        <v>51</v>
      </c>
      <c r="P5" s="81">
        <v>52</v>
      </c>
      <c r="Q5" s="81">
        <v>53</v>
      </c>
      <c r="R5" s="81">
        <v>54</v>
      </c>
    </row>
    <row r="6" spans="1:18" ht="47.25" x14ac:dyDescent="0.25">
      <c r="A6" s="15" t="s">
        <v>11</v>
      </c>
      <c r="B6" s="16" t="s">
        <v>35</v>
      </c>
      <c r="C6" s="79">
        <f>38+19</f>
        <v>57</v>
      </c>
      <c r="D6" s="79">
        <v>28</v>
      </c>
      <c r="E6" s="79">
        <f>12+9</f>
        <v>21</v>
      </c>
      <c r="F6" s="79">
        <f>1303+538</f>
        <v>1841</v>
      </c>
      <c r="G6" s="79">
        <f>219+720</f>
        <v>939</v>
      </c>
      <c r="H6" s="79">
        <f>427+72</f>
        <v>499</v>
      </c>
      <c r="I6" s="79">
        <f>8+3</f>
        <v>11</v>
      </c>
      <c r="J6" s="79">
        <f>483+132</f>
        <v>615</v>
      </c>
      <c r="K6" s="79">
        <v>3</v>
      </c>
      <c r="L6" s="79">
        <v>114</v>
      </c>
      <c r="M6" s="79">
        <f>30+16</f>
        <v>46</v>
      </c>
      <c r="N6" s="79">
        <f>15+10</f>
        <v>25</v>
      </c>
      <c r="O6" s="79">
        <f>8+6</f>
        <v>14</v>
      </c>
      <c r="P6" s="79">
        <f>820+406</f>
        <v>1226</v>
      </c>
      <c r="Q6" s="79">
        <f>584+219</f>
        <v>803</v>
      </c>
      <c r="R6" s="79">
        <f>72+152</f>
        <v>224</v>
      </c>
    </row>
    <row r="7" spans="1:18" ht="31.5" x14ac:dyDescent="0.25">
      <c r="A7" s="33" t="s">
        <v>12</v>
      </c>
      <c r="B7" s="16" t="s">
        <v>36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</row>
    <row r="8" spans="1:18" ht="47.25" x14ac:dyDescent="0.25">
      <c r="A8" s="15" t="s">
        <v>54</v>
      </c>
      <c r="B8" s="16" t="s">
        <v>37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</row>
    <row r="9" spans="1:18" x14ac:dyDescent="0.25">
      <c r="A9" s="18"/>
      <c r="B9" s="17"/>
    </row>
    <row r="10" spans="1:18" ht="15" customHeight="1" x14ac:dyDescent="0.25">
      <c r="A10" s="109" t="s">
        <v>108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1" spans="1:18" ht="24" customHeight="1" x14ac:dyDescent="0.25">
      <c r="A11" s="111" t="s">
        <v>9</v>
      </c>
      <c r="B11" s="112" t="s">
        <v>6</v>
      </c>
      <c r="C11" s="127" t="s">
        <v>222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9"/>
    </row>
    <row r="12" spans="1:18" ht="25.15" customHeight="1" x14ac:dyDescent="0.25">
      <c r="A12" s="111"/>
      <c r="B12" s="112"/>
      <c r="C12" s="133" t="s">
        <v>218</v>
      </c>
      <c r="D12" s="130" t="s">
        <v>45</v>
      </c>
      <c r="E12" s="131"/>
      <c r="F12" s="132"/>
      <c r="G12" s="133" t="s">
        <v>197</v>
      </c>
      <c r="H12" s="130" t="s">
        <v>45</v>
      </c>
      <c r="I12" s="131"/>
      <c r="J12" s="132"/>
      <c r="K12" s="134" t="s">
        <v>219</v>
      </c>
      <c r="L12" s="133" t="s">
        <v>157</v>
      </c>
      <c r="M12" s="134" t="s">
        <v>156</v>
      </c>
      <c r="N12" s="133" t="s">
        <v>157</v>
      </c>
    </row>
    <row r="13" spans="1:18" ht="162.6" customHeight="1" x14ac:dyDescent="0.25">
      <c r="A13" s="111"/>
      <c r="B13" s="112"/>
      <c r="C13" s="133"/>
      <c r="D13" s="34" t="s">
        <v>56</v>
      </c>
      <c r="E13" s="34" t="s">
        <v>55</v>
      </c>
      <c r="F13" s="34" t="s">
        <v>128</v>
      </c>
      <c r="G13" s="133"/>
      <c r="H13" s="34" t="s">
        <v>57</v>
      </c>
      <c r="I13" s="34" t="s">
        <v>59</v>
      </c>
      <c r="J13" s="34" t="s">
        <v>58</v>
      </c>
      <c r="K13" s="135"/>
      <c r="L13" s="133"/>
      <c r="M13" s="135"/>
      <c r="N13" s="133"/>
    </row>
    <row r="14" spans="1:18" s="83" customFormat="1" ht="12.75" x14ac:dyDescent="0.2">
      <c r="A14" s="80" t="s">
        <v>14</v>
      </c>
      <c r="B14" s="80">
        <v>0</v>
      </c>
      <c r="C14" s="81">
        <v>55</v>
      </c>
      <c r="D14" s="81">
        <v>56</v>
      </c>
      <c r="E14" s="81">
        <v>57</v>
      </c>
      <c r="F14" s="81">
        <v>58</v>
      </c>
      <c r="G14" s="81">
        <v>59</v>
      </c>
      <c r="H14" s="81">
        <v>60</v>
      </c>
      <c r="I14" s="81">
        <v>61</v>
      </c>
      <c r="J14" s="81">
        <v>62</v>
      </c>
      <c r="K14" s="81">
        <v>63</v>
      </c>
      <c r="L14" s="81">
        <v>64</v>
      </c>
      <c r="M14" s="81">
        <v>65</v>
      </c>
      <c r="N14" s="81">
        <v>66</v>
      </c>
    </row>
    <row r="15" spans="1:18" ht="47.25" x14ac:dyDescent="0.25">
      <c r="A15" s="15" t="s">
        <v>11</v>
      </c>
      <c r="B15" s="16" t="s">
        <v>35</v>
      </c>
      <c r="C15" s="66">
        <f>30+16</f>
        <v>46</v>
      </c>
      <c r="D15" s="66">
        <f>15+10</f>
        <v>25</v>
      </c>
      <c r="E15" s="66">
        <f>8+6</f>
        <v>14</v>
      </c>
      <c r="F15" s="66">
        <v>9</v>
      </c>
      <c r="G15" s="66">
        <f>820+406</f>
        <v>1226</v>
      </c>
      <c r="H15" s="66">
        <f>584+219</f>
        <v>803</v>
      </c>
      <c r="I15" s="66">
        <f>152+72</f>
        <v>224</v>
      </c>
      <c r="J15" s="66">
        <f>306+80</f>
        <v>386</v>
      </c>
      <c r="K15" s="66">
        <v>0</v>
      </c>
      <c r="L15" s="66">
        <v>0</v>
      </c>
      <c r="M15" s="66">
        <v>0</v>
      </c>
      <c r="N15" s="66">
        <v>0</v>
      </c>
    </row>
    <row r="16" spans="1:18" ht="31.5" x14ac:dyDescent="0.25">
      <c r="A16" s="15" t="s">
        <v>12</v>
      </c>
      <c r="B16" s="16" t="s">
        <v>36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</row>
    <row r="17" spans="1:18" ht="47.25" x14ac:dyDescent="0.25">
      <c r="A17" s="15" t="s">
        <v>13</v>
      </c>
      <c r="B17" s="16" t="s">
        <v>37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</row>
    <row r="18" spans="1:18" x14ac:dyDescent="0.25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8" x14ac:dyDescent="0.25">
      <c r="A19" s="140" t="s">
        <v>108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1"/>
    </row>
    <row r="20" spans="1:18" ht="18" customHeight="1" x14ac:dyDescent="0.25">
      <c r="A20" s="142" t="s">
        <v>9</v>
      </c>
      <c r="B20" s="145" t="s">
        <v>6</v>
      </c>
      <c r="C20" s="137" t="s">
        <v>158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</row>
    <row r="21" spans="1:18" ht="14.45" customHeight="1" x14ac:dyDescent="0.25">
      <c r="A21" s="143"/>
      <c r="B21" s="146"/>
      <c r="C21" s="138" t="s">
        <v>160</v>
      </c>
      <c r="D21" s="136" t="s">
        <v>167</v>
      </c>
      <c r="E21" s="133" t="s">
        <v>221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</row>
    <row r="22" spans="1:18" ht="14.45" customHeight="1" x14ac:dyDescent="0.25">
      <c r="A22" s="143"/>
      <c r="B22" s="146"/>
      <c r="C22" s="138"/>
      <c r="D22" s="136"/>
      <c r="E22" s="136" t="s">
        <v>161</v>
      </c>
      <c r="F22" s="136" t="s">
        <v>205</v>
      </c>
      <c r="G22" s="136" t="s">
        <v>164</v>
      </c>
      <c r="H22" s="136"/>
      <c r="I22" s="136"/>
      <c r="J22" s="136"/>
      <c r="K22" s="138" t="s">
        <v>162</v>
      </c>
      <c r="L22" s="136" t="s">
        <v>206</v>
      </c>
      <c r="M22" s="136" t="s">
        <v>165</v>
      </c>
      <c r="N22" s="136"/>
      <c r="O22" s="136"/>
      <c r="P22" s="136"/>
      <c r="Q22" s="136" t="s">
        <v>163</v>
      </c>
      <c r="R22" s="136" t="s">
        <v>205</v>
      </c>
    </row>
    <row r="23" spans="1:18" ht="64.900000000000006" customHeight="1" x14ac:dyDescent="0.25">
      <c r="A23" s="144"/>
      <c r="B23" s="146"/>
      <c r="C23" s="138"/>
      <c r="D23" s="136"/>
      <c r="E23" s="136"/>
      <c r="F23" s="136"/>
      <c r="G23" s="32" t="s">
        <v>223</v>
      </c>
      <c r="H23" s="34" t="s">
        <v>129</v>
      </c>
      <c r="I23" s="32" t="s">
        <v>122</v>
      </c>
      <c r="J23" s="34" t="s">
        <v>129</v>
      </c>
      <c r="K23" s="138"/>
      <c r="L23" s="136"/>
      <c r="M23" s="32" t="s">
        <v>123</v>
      </c>
      <c r="N23" s="34" t="s">
        <v>129</v>
      </c>
      <c r="O23" s="32" t="s">
        <v>122</v>
      </c>
      <c r="P23" s="34" t="s">
        <v>129</v>
      </c>
      <c r="Q23" s="136"/>
      <c r="R23" s="136"/>
    </row>
    <row r="24" spans="1:18" s="83" customFormat="1" ht="12.75" x14ac:dyDescent="0.2">
      <c r="A24" s="80" t="s">
        <v>14</v>
      </c>
      <c r="B24" s="80">
        <v>0</v>
      </c>
      <c r="C24" s="81">
        <v>67</v>
      </c>
      <c r="D24" s="81">
        <v>68</v>
      </c>
      <c r="E24" s="81">
        <v>69</v>
      </c>
      <c r="F24" s="81">
        <v>70</v>
      </c>
      <c r="G24" s="81">
        <v>71</v>
      </c>
      <c r="H24" s="81">
        <v>72</v>
      </c>
      <c r="I24" s="81">
        <v>73</v>
      </c>
      <c r="J24" s="81">
        <v>74</v>
      </c>
      <c r="K24" s="81">
        <v>75</v>
      </c>
      <c r="L24" s="81">
        <v>76</v>
      </c>
      <c r="M24" s="81">
        <v>77</v>
      </c>
      <c r="N24" s="81">
        <v>78</v>
      </c>
      <c r="O24" s="81">
        <v>79</v>
      </c>
      <c r="P24" s="81">
        <v>80</v>
      </c>
      <c r="Q24" s="81">
        <v>81</v>
      </c>
      <c r="R24" s="81">
        <v>82</v>
      </c>
    </row>
    <row r="25" spans="1:18" ht="47.25" x14ac:dyDescent="0.25">
      <c r="A25" s="15" t="s">
        <v>11</v>
      </c>
      <c r="B25" s="16" t="s">
        <v>35</v>
      </c>
      <c r="C25" s="66">
        <f>7+9</f>
        <v>16</v>
      </c>
      <c r="D25" s="66">
        <f>160+191</f>
        <v>351</v>
      </c>
      <c r="E25" s="66">
        <v>3</v>
      </c>
      <c r="F25" s="66">
        <f>25+57</f>
        <v>82</v>
      </c>
      <c r="G25" s="66">
        <v>0</v>
      </c>
      <c r="H25" s="66">
        <v>0</v>
      </c>
      <c r="I25" s="66">
        <v>3</v>
      </c>
      <c r="J25" s="66">
        <f>57+25</f>
        <v>82</v>
      </c>
      <c r="K25" s="66">
        <v>8</v>
      </c>
      <c r="L25" s="66">
        <f>54+48</f>
        <v>102</v>
      </c>
      <c r="M25" s="66">
        <v>0</v>
      </c>
      <c r="N25" s="66">
        <v>0</v>
      </c>
      <c r="O25" s="66">
        <v>4</v>
      </c>
      <c r="P25" s="66">
        <f>32+9</f>
        <v>41</v>
      </c>
      <c r="Q25" s="66">
        <v>5</v>
      </c>
      <c r="R25" s="66">
        <f>112+55</f>
        <v>167</v>
      </c>
    </row>
    <row r="26" spans="1:18" ht="31.5" x14ac:dyDescent="0.25">
      <c r="A26" s="33" t="s">
        <v>12</v>
      </c>
      <c r="B26" s="16" t="s">
        <v>36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</row>
    <row r="27" spans="1:18" ht="47.25" x14ac:dyDescent="0.25">
      <c r="A27" s="15" t="s">
        <v>54</v>
      </c>
      <c r="B27" s="16" t="s">
        <v>37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</row>
    <row r="28" spans="1:18" x14ac:dyDescent="0.25">
      <c r="A28" s="18"/>
      <c r="B28" s="17"/>
    </row>
    <row r="29" spans="1:18" ht="15" customHeight="1" x14ac:dyDescent="0.25">
      <c r="A29" s="109" t="s">
        <v>108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9"/>
      <c r="N29" s="19"/>
    </row>
    <row r="30" spans="1:18" ht="22.9" customHeight="1" x14ac:dyDescent="0.25">
      <c r="A30" s="111" t="s">
        <v>9</v>
      </c>
      <c r="B30" s="112" t="s">
        <v>6</v>
      </c>
      <c r="C30" s="137" t="s">
        <v>159</v>
      </c>
      <c r="D30" s="137"/>
      <c r="E30" s="137"/>
      <c r="F30" s="137"/>
      <c r="G30" s="137"/>
      <c r="H30" s="137"/>
      <c r="I30" s="137"/>
      <c r="J30" s="137"/>
      <c r="K30" s="137"/>
      <c r="L30" s="137"/>
      <c r="M30" s="38"/>
      <c r="N30" s="38"/>
    </row>
    <row r="31" spans="1:18" ht="14.45" customHeight="1" x14ac:dyDescent="0.25">
      <c r="A31" s="111"/>
      <c r="B31" s="112"/>
      <c r="C31" s="133" t="s">
        <v>231</v>
      </c>
      <c r="D31" s="133" t="s">
        <v>167</v>
      </c>
      <c r="E31" s="133" t="s">
        <v>220</v>
      </c>
      <c r="F31" s="133"/>
      <c r="G31" s="133"/>
      <c r="H31" s="133"/>
      <c r="I31" s="133"/>
      <c r="J31" s="133"/>
      <c r="K31" s="133"/>
      <c r="L31" s="133"/>
      <c r="M31" s="39"/>
      <c r="N31" s="39"/>
    </row>
    <row r="32" spans="1:18" ht="99" customHeight="1" x14ac:dyDescent="0.25">
      <c r="A32" s="111"/>
      <c r="B32" s="112"/>
      <c r="C32" s="133"/>
      <c r="D32" s="133"/>
      <c r="E32" s="34" t="s">
        <v>198</v>
      </c>
      <c r="F32" s="34" t="s">
        <v>129</v>
      </c>
      <c r="G32" s="34" t="s">
        <v>133</v>
      </c>
      <c r="H32" s="34" t="s">
        <v>129</v>
      </c>
      <c r="I32" s="34" t="s">
        <v>134</v>
      </c>
      <c r="J32" s="34" t="s">
        <v>129</v>
      </c>
      <c r="K32" s="34" t="s">
        <v>135</v>
      </c>
      <c r="L32" s="34" t="s">
        <v>129</v>
      </c>
      <c r="M32" s="39"/>
      <c r="N32" s="39"/>
    </row>
    <row r="33" spans="1:18" s="83" customFormat="1" ht="12.75" x14ac:dyDescent="0.2">
      <c r="A33" s="80" t="s">
        <v>14</v>
      </c>
      <c r="B33" s="80">
        <v>0</v>
      </c>
      <c r="C33" s="81">
        <v>83</v>
      </c>
      <c r="D33" s="81">
        <v>84</v>
      </c>
      <c r="E33" s="81">
        <v>85</v>
      </c>
      <c r="F33" s="81">
        <v>86</v>
      </c>
      <c r="G33" s="81">
        <v>87</v>
      </c>
      <c r="H33" s="81">
        <v>88</v>
      </c>
      <c r="I33" s="81">
        <v>89</v>
      </c>
      <c r="J33" s="81">
        <v>90</v>
      </c>
      <c r="K33" s="81">
        <v>91</v>
      </c>
      <c r="L33" s="81">
        <v>92</v>
      </c>
      <c r="M33" s="84"/>
      <c r="N33" s="84"/>
    </row>
    <row r="34" spans="1:18" ht="47.25" x14ac:dyDescent="0.25">
      <c r="A34" s="15" t="s">
        <v>11</v>
      </c>
      <c r="B34" s="16" t="s">
        <v>35</v>
      </c>
      <c r="C34" s="66">
        <f>9+3</f>
        <v>12</v>
      </c>
      <c r="D34" s="66">
        <f>434+113</f>
        <v>547</v>
      </c>
      <c r="E34" s="66">
        <v>3</v>
      </c>
      <c r="F34" s="66">
        <v>126</v>
      </c>
      <c r="G34" s="66">
        <v>0</v>
      </c>
      <c r="H34" s="66">
        <v>0</v>
      </c>
      <c r="I34" s="66">
        <f>4+3</f>
        <v>7</v>
      </c>
      <c r="J34" s="66">
        <f>207+113</f>
        <v>320</v>
      </c>
      <c r="K34" s="66">
        <v>2</v>
      </c>
      <c r="L34" s="66">
        <v>101</v>
      </c>
      <c r="M34" s="17"/>
      <c r="N34" s="17"/>
    </row>
    <row r="35" spans="1:18" ht="31.5" x14ac:dyDescent="0.25">
      <c r="A35" s="15" t="s">
        <v>12</v>
      </c>
      <c r="B35" s="16" t="s">
        <v>36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17"/>
      <c r="N35" s="17"/>
    </row>
    <row r="36" spans="1:18" ht="47.25" x14ac:dyDescent="0.25">
      <c r="A36" s="15" t="s">
        <v>13</v>
      </c>
      <c r="B36" s="16" t="s">
        <v>37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17"/>
      <c r="N36" s="17"/>
    </row>
    <row r="38" spans="1:18" x14ac:dyDescent="0.25">
      <c r="A38" s="147" t="s">
        <v>108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9"/>
    </row>
    <row r="39" spans="1:18" ht="18" customHeight="1" x14ac:dyDescent="0.25">
      <c r="A39" s="142" t="s">
        <v>9</v>
      </c>
      <c r="B39" s="145" t="s">
        <v>6</v>
      </c>
      <c r="C39" s="137" t="s">
        <v>173</v>
      </c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</row>
    <row r="40" spans="1:18" ht="14.45" customHeight="1" x14ac:dyDescent="0.25">
      <c r="A40" s="143"/>
      <c r="B40" s="146"/>
      <c r="C40" s="138" t="s">
        <v>166</v>
      </c>
      <c r="D40" s="136" t="s">
        <v>167</v>
      </c>
      <c r="E40" s="133" t="s">
        <v>224</v>
      </c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</row>
    <row r="41" spans="1:18" ht="14.45" customHeight="1" x14ac:dyDescent="0.25">
      <c r="A41" s="143"/>
      <c r="B41" s="146"/>
      <c r="C41" s="138"/>
      <c r="D41" s="136"/>
      <c r="E41" s="136" t="s">
        <v>168</v>
      </c>
      <c r="F41" s="136" t="s">
        <v>169</v>
      </c>
      <c r="G41" s="150" t="s">
        <v>170</v>
      </c>
      <c r="H41" s="151"/>
      <c r="I41" s="151"/>
      <c r="J41" s="151"/>
      <c r="K41" s="151"/>
      <c r="L41" s="151"/>
      <c r="M41" s="151"/>
      <c r="N41" s="151"/>
      <c r="O41" s="152" t="s">
        <v>171</v>
      </c>
      <c r="P41" s="136" t="s">
        <v>169</v>
      </c>
      <c r="Q41" s="150" t="s">
        <v>172</v>
      </c>
      <c r="R41" s="154"/>
    </row>
    <row r="42" spans="1:18" ht="52.15" customHeight="1" x14ac:dyDescent="0.25">
      <c r="A42" s="144"/>
      <c r="B42" s="146"/>
      <c r="C42" s="138"/>
      <c r="D42" s="136"/>
      <c r="E42" s="136"/>
      <c r="F42" s="136"/>
      <c r="G42" s="32" t="s">
        <v>131</v>
      </c>
      <c r="H42" s="34" t="s">
        <v>129</v>
      </c>
      <c r="I42" s="32" t="s">
        <v>130</v>
      </c>
      <c r="J42" s="34" t="s">
        <v>129</v>
      </c>
      <c r="K42" s="40" t="s">
        <v>124</v>
      </c>
      <c r="L42" s="34" t="s">
        <v>129</v>
      </c>
      <c r="M42" s="32" t="s">
        <v>132</v>
      </c>
      <c r="N42" s="34" t="s">
        <v>129</v>
      </c>
      <c r="O42" s="153"/>
      <c r="P42" s="136"/>
      <c r="Q42" s="32" t="s">
        <v>131</v>
      </c>
      <c r="R42" s="41" t="s">
        <v>129</v>
      </c>
    </row>
    <row r="43" spans="1:18" s="83" customFormat="1" ht="12.75" x14ac:dyDescent="0.2">
      <c r="A43" s="80" t="s">
        <v>14</v>
      </c>
      <c r="B43" s="80">
        <v>0</v>
      </c>
      <c r="C43" s="81">
        <v>93</v>
      </c>
      <c r="D43" s="81">
        <v>94</v>
      </c>
      <c r="E43" s="81">
        <v>95</v>
      </c>
      <c r="F43" s="81">
        <v>96</v>
      </c>
      <c r="G43" s="81">
        <v>97</v>
      </c>
      <c r="H43" s="81">
        <v>98</v>
      </c>
      <c r="I43" s="81">
        <v>99</v>
      </c>
      <c r="J43" s="81">
        <v>100</v>
      </c>
      <c r="K43" s="81">
        <v>101</v>
      </c>
      <c r="L43" s="81">
        <v>102</v>
      </c>
      <c r="M43" s="81">
        <v>103</v>
      </c>
      <c r="N43" s="81">
        <v>104</v>
      </c>
      <c r="O43" s="81">
        <v>105</v>
      </c>
      <c r="P43" s="81">
        <v>106</v>
      </c>
      <c r="Q43" s="81">
        <v>107</v>
      </c>
      <c r="R43" s="81">
        <v>108</v>
      </c>
    </row>
    <row r="44" spans="1:18" ht="47.25" x14ac:dyDescent="0.25">
      <c r="A44" s="69" t="s">
        <v>11</v>
      </c>
      <c r="B44" s="70" t="s">
        <v>35</v>
      </c>
      <c r="C44" s="66">
        <v>9</v>
      </c>
      <c r="D44" s="66">
        <v>59</v>
      </c>
      <c r="E44" s="66">
        <v>1</v>
      </c>
      <c r="F44" s="66">
        <v>17</v>
      </c>
      <c r="G44" s="66">
        <v>0</v>
      </c>
      <c r="H44" s="66">
        <v>0</v>
      </c>
      <c r="I44" s="66">
        <v>1</v>
      </c>
      <c r="J44" s="66">
        <v>17</v>
      </c>
      <c r="K44" s="66">
        <v>0</v>
      </c>
      <c r="L44" s="66">
        <v>0</v>
      </c>
      <c r="M44" s="66">
        <v>0</v>
      </c>
      <c r="N44" s="71">
        <v>0</v>
      </c>
      <c r="O44" s="66">
        <v>8</v>
      </c>
      <c r="P44" s="66">
        <v>42</v>
      </c>
      <c r="Q44" s="66">
        <v>0</v>
      </c>
      <c r="R44" s="66">
        <v>0</v>
      </c>
    </row>
    <row r="45" spans="1:18" ht="31.5" x14ac:dyDescent="0.25">
      <c r="A45" s="72" t="s">
        <v>12</v>
      </c>
      <c r="B45" s="70" t="s">
        <v>36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  <c r="H45" s="73">
        <v>0</v>
      </c>
      <c r="I45" s="73">
        <v>0</v>
      </c>
      <c r="J45" s="73">
        <v>0</v>
      </c>
      <c r="K45" s="73">
        <v>0</v>
      </c>
      <c r="L45" s="73">
        <v>0</v>
      </c>
      <c r="M45" s="73">
        <v>0</v>
      </c>
      <c r="N45" s="73">
        <v>0</v>
      </c>
      <c r="O45" s="73">
        <v>0</v>
      </c>
      <c r="P45" s="73">
        <v>0</v>
      </c>
      <c r="Q45" s="73">
        <v>0</v>
      </c>
      <c r="R45" s="73">
        <v>0</v>
      </c>
    </row>
    <row r="46" spans="1:18" ht="47.25" x14ac:dyDescent="0.25">
      <c r="A46" s="69" t="s">
        <v>54</v>
      </c>
      <c r="B46" s="70" t="s">
        <v>37</v>
      </c>
      <c r="C46" s="73">
        <v>0</v>
      </c>
      <c r="D46" s="73">
        <v>0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73">
        <v>0</v>
      </c>
      <c r="Q46" s="73">
        <v>0</v>
      </c>
      <c r="R46" s="73">
        <v>0</v>
      </c>
    </row>
    <row r="47" spans="1:18" x14ac:dyDescent="0.25">
      <c r="A47" s="74"/>
      <c r="B47" s="75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</row>
    <row r="48" spans="1:18" ht="15" customHeight="1" x14ac:dyDescent="0.25">
      <c r="A48" s="155" t="s">
        <v>108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</row>
    <row r="49" spans="1:18" ht="15" customHeight="1" x14ac:dyDescent="0.25">
      <c r="A49" s="156" t="s">
        <v>9</v>
      </c>
      <c r="B49" s="157" t="s">
        <v>6</v>
      </c>
      <c r="C49" s="158" t="s">
        <v>173</v>
      </c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</row>
    <row r="50" spans="1:18" ht="30" customHeight="1" x14ac:dyDescent="0.25">
      <c r="A50" s="156"/>
      <c r="B50" s="157"/>
      <c r="C50" s="159" t="s">
        <v>224</v>
      </c>
      <c r="D50" s="159"/>
      <c r="E50" s="159"/>
      <c r="F50" s="159"/>
      <c r="G50" s="159"/>
      <c r="H50" s="160"/>
      <c r="I50" s="161" t="s">
        <v>199</v>
      </c>
      <c r="J50" s="159" t="s">
        <v>167</v>
      </c>
      <c r="K50" s="159" t="s">
        <v>229</v>
      </c>
      <c r="L50" s="159"/>
      <c r="M50" s="159"/>
      <c r="N50" s="159"/>
      <c r="O50" s="159"/>
      <c r="P50" s="159"/>
      <c r="Q50" s="159"/>
      <c r="R50" s="159"/>
    </row>
    <row r="51" spans="1:18" ht="14.45" customHeight="1" x14ac:dyDescent="0.25">
      <c r="A51" s="156"/>
      <c r="B51" s="157"/>
      <c r="C51" s="159" t="s">
        <v>172</v>
      </c>
      <c r="D51" s="159"/>
      <c r="E51" s="159"/>
      <c r="F51" s="159"/>
      <c r="G51" s="159"/>
      <c r="H51" s="160"/>
      <c r="I51" s="161"/>
      <c r="J51" s="159"/>
      <c r="K51" s="159" t="s">
        <v>196</v>
      </c>
      <c r="L51" s="159" t="s">
        <v>129</v>
      </c>
      <c r="M51" s="159" t="s">
        <v>126</v>
      </c>
      <c r="N51" s="159" t="s">
        <v>129</v>
      </c>
      <c r="O51" s="162" t="s">
        <v>230</v>
      </c>
      <c r="P51" s="162" t="s">
        <v>129</v>
      </c>
      <c r="Q51" s="162" t="s">
        <v>127</v>
      </c>
      <c r="R51" s="162" t="s">
        <v>129</v>
      </c>
    </row>
    <row r="52" spans="1:18" ht="89.45" customHeight="1" x14ac:dyDescent="0.25">
      <c r="A52" s="156"/>
      <c r="B52" s="157"/>
      <c r="C52" s="77" t="s">
        <v>225</v>
      </c>
      <c r="D52" s="77" t="s">
        <v>129</v>
      </c>
      <c r="E52" s="77" t="s">
        <v>124</v>
      </c>
      <c r="F52" s="77" t="s">
        <v>129</v>
      </c>
      <c r="G52" s="77" t="s">
        <v>125</v>
      </c>
      <c r="H52" s="77" t="s">
        <v>129</v>
      </c>
      <c r="I52" s="161"/>
      <c r="J52" s="159"/>
      <c r="K52" s="159"/>
      <c r="L52" s="159"/>
      <c r="M52" s="159"/>
      <c r="N52" s="159"/>
      <c r="O52" s="162"/>
      <c r="P52" s="162"/>
      <c r="Q52" s="162"/>
      <c r="R52" s="162"/>
    </row>
    <row r="53" spans="1:18" s="83" customFormat="1" ht="12.75" x14ac:dyDescent="0.2">
      <c r="A53" s="88" t="s">
        <v>14</v>
      </c>
      <c r="B53" s="88">
        <v>0</v>
      </c>
      <c r="C53" s="89">
        <v>109</v>
      </c>
      <c r="D53" s="89">
        <v>110</v>
      </c>
      <c r="E53" s="89">
        <v>111</v>
      </c>
      <c r="F53" s="89">
        <v>112</v>
      </c>
      <c r="G53" s="89">
        <v>113</v>
      </c>
      <c r="H53" s="89">
        <v>114</v>
      </c>
      <c r="I53" s="89">
        <v>115</v>
      </c>
      <c r="J53" s="89">
        <v>116</v>
      </c>
      <c r="K53" s="89">
        <v>117</v>
      </c>
      <c r="L53" s="89">
        <v>118</v>
      </c>
      <c r="M53" s="89">
        <v>119</v>
      </c>
      <c r="N53" s="89">
        <v>120</v>
      </c>
      <c r="O53" s="89">
        <v>121</v>
      </c>
      <c r="P53" s="89">
        <v>122</v>
      </c>
      <c r="Q53" s="89">
        <v>123</v>
      </c>
      <c r="R53" s="89">
        <v>124</v>
      </c>
    </row>
    <row r="54" spans="1:18" ht="47.25" x14ac:dyDescent="0.25">
      <c r="A54" s="69" t="s">
        <v>11</v>
      </c>
      <c r="B54" s="70" t="s">
        <v>35</v>
      </c>
      <c r="C54" s="66">
        <v>0</v>
      </c>
      <c r="D54" s="66">
        <v>0</v>
      </c>
      <c r="E54" s="66">
        <v>8</v>
      </c>
      <c r="F54" s="66">
        <v>42</v>
      </c>
      <c r="G54" s="66">
        <v>0</v>
      </c>
      <c r="H54" s="71">
        <v>0</v>
      </c>
      <c r="I54" s="78">
        <f>2+6</f>
        <v>8</v>
      </c>
      <c r="J54" s="66">
        <f>38+133</f>
        <v>171</v>
      </c>
      <c r="K54" s="66">
        <v>6</v>
      </c>
      <c r="L54" s="66">
        <f>28+104</f>
        <v>132</v>
      </c>
      <c r="M54" s="66">
        <v>1</v>
      </c>
      <c r="N54" s="66">
        <v>29</v>
      </c>
      <c r="O54" s="66">
        <v>0</v>
      </c>
      <c r="P54" s="66">
        <v>0</v>
      </c>
      <c r="Q54" s="66">
        <v>1</v>
      </c>
      <c r="R54" s="66">
        <v>10</v>
      </c>
    </row>
    <row r="55" spans="1:18" ht="31.5" x14ac:dyDescent="0.25">
      <c r="A55" s="15" t="s">
        <v>12</v>
      </c>
      <c r="B55" s="16" t="s">
        <v>36</v>
      </c>
      <c r="C55" s="59">
        <v>0</v>
      </c>
      <c r="D55" s="59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59">
        <v>0</v>
      </c>
      <c r="R55" s="59">
        <v>0</v>
      </c>
    </row>
    <row r="56" spans="1:18" ht="47.25" x14ac:dyDescent="0.25">
      <c r="A56" s="15" t="s">
        <v>13</v>
      </c>
      <c r="B56" s="16" t="s">
        <v>37</v>
      </c>
      <c r="C56" s="59">
        <v>0</v>
      </c>
      <c r="D56" s="59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59">
        <v>0</v>
      </c>
      <c r="R56" s="59">
        <v>0</v>
      </c>
    </row>
    <row r="58" spans="1:18" x14ac:dyDescent="0.25">
      <c r="A58" s="147" t="s">
        <v>108</v>
      </c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9"/>
      <c r="O58" s="19"/>
      <c r="P58" s="19"/>
      <c r="Q58" s="19"/>
      <c r="R58" s="19"/>
    </row>
    <row r="59" spans="1:18" ht="18" customHeight="1" x14ac:dyDescent="0.25">
      <c r="A59" s="142" t="s">
        <v>9</v>
      </c>
      <c r="B59" s="145" t="s">
        <v>6</v>
      </c>
      <c r="C59" s="137" t="s">
        <v>173</v>
      </c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42"/>
      <c r="P59" s="42"/>
      <c r="Q59" s="42"/>
      <c r="R59" s="42"/>
    </row>
    <row r="60" spans="1:18" ht="14.45" customHeight="1" x14ac:dyDescent="0.25">
      <c r="A60" s="143"/>
      <c r="B60" s="146"/>
      <c r="C60" s="138" t="s">
        <v>226</v>
      </c>
      <c r="D60" s="152" t="s">
        <v>129</v>
      </c>
      <c r="E60" s="136" t="s">
        <v>200</v>
      </c>
      <c r="F60" s="136" t="s">
        <v>129</v>
      </c>
      <c r="G60" s="136" t="s">
        <v>136</v>
      </c>
      <c r="H60" s="136" t="s">
        <v>129</v>
      </c>
      <c r="I60" s="136" t="s">
        <v>137</v>
      </c>
      <c r="J60" s="136" t="s">
        <v>129</v>
      </c>
      <c r="K60" s="136" t="s">
        <v>138</v>
      </c>
      <c r="L60" s="136" t="s">
        <v>129</v>
      </c>
      <c r="M60" s="136" t="s">
        <v>139</v>
      </c>
      <c r="N60" s="136" t="s">
        <v>129</v>
      </c>
      <c r="O60" s="43"/>
      <c r="P60" s="43"/>
      <c r="Q60" s="43"/>
      <c r="R60" s="43"/>
    </row>
    <row r="61" spans="1:18" ht="14.45" customHeight="1" x14ac:dyDescent="0.25">
      <c r="A61" s="143"/>
      <c r="B61" s="146"/>
      <c r="C61" s="138"/>
      <c r="D61" s="163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43"/>
      <c r="P61" s="43"/>
      <c r="Q61" s="43"/>
      <c r="R61" s="43"/>
    </row>
    <row r="62" spans="1:18" ht="67.150000000000006" customHeight="1" x14ac:dyDescent="0.25">
      <c r="A62" s="144"/>
      <c r="B62" s="146"/>
      <c r="C62" s="138"/>
      <c r="D62" s="153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43"/>
      <c r="P62" s="43"/>
      <c r="Q62" s="43"/>
      <c r="R62" s="44"/>
    </row>
    <row r="63" spans="1:18" x14ac:dyDescent="0.25">
      <c r="A63" s="80" t="s">
        <v>14</v>
      </c>
      <c r="B63" s="80">
        <v>0</v>
      </c>
      <c r="C63" s="81">
        <v>125</v>
      </c>
      <c r="D63" s="81">
        <v>126</v>
      </c>
      <c r="E63" s="81">
        <v>127</v>
      </c>
      <c r="F63" s="81">
        <v>128</v>
      </c>
      <c r="G63" s="81">
        <v>129</v>
      </c>
      <c r="H63" s="81">
        <v>130</v>
      </c>
      <c r="I63" s="81">
        <v>131</v>
      </c>
      <c r="J63" s="81">
        <v>132</v>
      </c>
      <c r="K63" s="81">
        <v>133</v>
      </c>
      <c r="L63" s="81">
        <v>134</v>
      </c>
      <c r="M63" s="81">
        <v>135</v>
      </c>
      <c r="N63" s="81">
        <v>136</v>
      </c>
      <c r="O63" s="27"/>
      <c r="P63" s="27"/>
      <c r="Q63" s="27"/>
      <c r="R63" s="27"/>
    </row>
    <row r="64" spans="1:18" ht="47.25" x14ac:dyDescent="0.25">
      <c r="A64" s="15" t="s">
        <v>11</v>
      </c>
      <c r="B64" s="16" t="s">
        <v>35</v>
      </c>
      <c r="C64" s="66">
        <v>0</v>
      </c>
      <c r="D64" s="66">
        <v>0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66">
        <v>1</v>
      </c>
      <c r="L64" s="66">
        <v>98</v>
      </c>
      <c r="M64" s="66">
        <v>0</v>
      </c>
      <c r="N64" s="66">
        <v>0</v>
      </c>
      <c r="O64" s="17"/>
      <c r="P64" s="17"/>
      <c r="Q64" s="17"/>
      <c r="R64" s="17"/>
    </row>
    <row r="65" spans="1:18" ht="31.5" x14ac:dyDescent="0.25">
      <c r="A65" s="33" t="s">
        <v>12</v>
      </c>
      <c r="B65" s="16" t="s">
        <v>36</v>
      </c>
      <c r="C65" s="59">
        <v>0</v>
      </c>
      <c r="D65" s="59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>
        <v>0</v>
      </c>
      <c r="M65" s="59">
        <v>0</v>
      </c>
      <c r="N65" s="59">
        <v>0</v>
      </c>
      <c r="O65" s="17"/>
      <c r="P65" s="17"/>
      <c r="Q65" s="17"/>
      <c r="R65" s="17"/>
    </row>
    <row r="66" spans="1:18" ht="47.25" x14ac:dyDescent="0.25">
      <c r="A66" s="15" t="s">
        <v>54</v>
      </c>
      <c r="B66" s="16" t="s">
        <v>37</v>
      </c>
      <c r="C66" s="59">
        <v>0</v>
      </c>
      <c r="D66" s="59"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0</v>
      </c>
      <c r="N66" s="59">
        <v>0</v>
      </c>
      <c r="O66" s="17"/>
      <c r="P66" s="17"/>
      <c r="Q66" s="17"/>
      <c r="R66" s="17"/>
    </row>
    <row r="68" spans="1:18" x14ac:dyDescent="0.25">
      <c r="A68" s="109" t="s">
        <v>108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</row>
    <row r="69" spans="1:18" ht="18.75" customHeight="1" x14ac:dyDescent="0.25">
      <c r="A69" s="142" t="s">
        <v>9</v>
      </c>
      <c r="B69" s="164" t="s">
        <v>6</v>
      </c>
      <c r="C69" s="130" t="s">
        <v>207</v>
      </c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2"/>
    </row>
    <row r="70" spans="1:18" ht="33" customHeight="1" x14ac:dyDescent="0.25">
      <c r="A70" s="143"/>
      <c r="B70" s="164"/>
      <c r="C70" s="134" t="s">
        <v>140</v>
      </c>
      <c r="D70" s="134" t="s">
        <v>129</v>
      </c>
      <c r="E70" s="134" t="s">
        <v>201</v>
      </c>
      <c r="F70" s="134" t="s">
        <v>129</v>
      </c>
      <c r="G70" s="134" t="s">
        <v>141</v>
      </c>
      <c r="H70" s="134" t="s">
        <v>129</v>
      </c>
      <c r="I70" s="134" t="s">
        <v>202</v>
      </c>
      <c r="J70" s="134" t="s">
        <v>129</v>
      </c>
      <c r="K70" s="134" t="s">
        <v>203</v>
      </c>
      <c r="L70" s="134" t="s">
        <v>129</v>
      </c>
      <c r="M70" s="134" t="s">
        <v>204</v>
      </c>
      <c r="N70" s="134" t="s">
        <v>129</v>
      </c>
    </row>
    <row r="71" spans="1:18" ht="59.45" customHeight="1" x14ac:dyDescent="0.25">
      <c r="A71" s="144"/>
      <c r="B71" s="112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</row>
    <row r="72" spans="1:18" x14ac:dyDescent="0.25">
      <c r="A72" s="80" t="s">
        <v>14</v>
      </c>
      <c r="B72" s="80">
        <v>0</v>
      </c>
      <c r="C72" s="82">
        <v>137</v>
      </c>
      <c r="D72" s="82">
        <v>138</v>
      </c>
      <c r="E72" s="82">
        <v>139</v>
      </c>
      <c r="F72" s="82">
        <v>140</v>
      </c>
      <c r="G72" s="82">
        <v>141</v>
      </c>
      <c r="H72" s="82">
        <v>142</v>
      </c>
      <c r="I72" s="82">
        <v>143</v>
      </c>
      <c r="J72" s="82">
        <v>144</v>
      </c>
      <c r="K72" s="82">
        <v>145</v>
      </c>
      <c r="L72" s="82">
        <v>146</v>
      </c>
      <c r="M72" s="82">
        <v>147</v>
      </c>
      <c r="N72" s="82">
        <v>148</v>
      </c>
    </row>
    <row r="73" spans="1:18" ht="47.25" x14ac:dyDescent="0.25">
      <c r="A73" s="15" t="s">
        <v>11</v>
      </c>
      <c r="B73" s="16" t="s">
        <v>35</v>
      </c>
      <c r="C73" s="66">
        <f>10+7</f>
        <v>17</v>
      </c>
      <c r="D73" s="66">
        <f>545+167</f>
        <v>712</v>
      </c>
      <c r="E73" s="66">
        <v>0</v>
      </c>
      <c r="F73" s="66">
        <v>0</v>
      </c>
      <c r="G73" s="66">
        <v>0</v>
      </c>
      <c r="H73" s="66">
        <v>0</v>
      </c>
      <c r="I73" s="79">
        <f>10+5</f>
        <v>15</v>
      </c>
      <c r="J73" s="79">
        <f>287+110</f>
        <v>397</v>
      </c>
      <c r="K73" s="79">
        <f>5+5</f>
        <v>10</v>
      </c>
      <c r="L73" s="79">
        <f>108+107</f>
        <v>215</v>
      </c>
      <c r="M73" s="79">
        <f>6+3</f>
        <v>9</v>
      </c>
      <c r="N73" s="79">
        <f>20+65</f>
        <v>85</v>
      </c>
    </row>
    <row r="74" spans="1:18" ht="31.5" x14ac:dyDescent="0.25">
      <c r="A74" s="15" t="s">
        <v>12</v>
      </c>
      <c r="B74" s="16" t="s">
        <v>36</v>
      </c>
      <c r="C74" s="59">
        <v>0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</row>
    <row r="75" spans="1:18" ht="47.25" x14ac:dyDescent="0.25">
      <c r="A75" s="15" t="s">
        <v>13</v>
      </c>
      <c r="B75" s="16" t="s">
        <v>37</v>
      </c>
      <c r="C75" s="59">
        <v>0</v>
      </c>
      <c r="D75" s="59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59">
        <v>0</v>
      </c>
      <c r="N75" s="59">
        <v>0</v>
      </c>
    </row>
  </sheetData>
  <mergeCells count="117">
    <mergeCell ref="N70:N71"/>
    <mergeCell ref="N60:N62"/>
    <mergeCell ref="A68:N68"/>
    <mergeCell ref="A69:A71"/>
    <mergeCell ref="B69:B71"/>
    <mergeCell ref="C69:N69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A58:N58"/>
    <mergeCell ref="A59:A62"/>
    <mergeCell ref="B59:B62"/>
    <mergeCell ref="C59:N59"/>
    <mergeCell ref="C60:C62"/>
    <mergeCell ref="D60:D62"/>
    <mergeCell ref="E60:E62"/>
    <mergeCell ref="F60:F62"/>
    <mergeCell ref="G60:G62"/>
    <mergeCell ref="H60:H62"/>
    <mergeCell ref="I60:I62"/>
    <mergeCell ref="J60:J62"/>
    <mergeCell ref="K60:K62"/>
    <mergeCell ref="L60:L62"/>
    <mergeCell ref="M60:M62"/>
    <mergeCell ref="A48:R48"/>
    <mergeCell ref="A49:A52"/>
    <mergeCell ref="B49:B52"/>
    <mergeCell ref="C49:R49"/>
    <mergeCell ref="C50:H50"/>
    <mergeCell ref="I50:I52"/>
    <mergeCell ref="J50:J52"/>
    <mergeCell ref="K50:R50"/>
    <mergeCell ref="C51:H51"/>
    <mergeCell ref="K51:K52"/>
    <mergeCell ref="L51:L52"/>
    <mergeCell ref="M51:M52"/>
    <mergeCell ref="N51:N52"/>
    <mergeCell ref="O51:O52"/>
    <mergeCell ref="P51:P52"/>
    <mergeCell ref="Q51:Q52"/>
    <mergeCell ref="R51:R52"/>
    <mergeCell ref="A38:R38"/>
    <mergeCell ref="A39:A42"/>
    <mergeCell ref="B39:B42"/>
    <mergeCell ref="C39:R39"/>
    <mergeCell ref="C40:C42"/>
    <mergeCell ref="D40:D42"/>
    <mergeCell ref="E40:R40"/>
    <mergeCell ref="E41:E42"/>
    <mergeCell ref="F41:F42"/>
    <mergeCell ref="G41:N41"/>
    <mergeCell ref="O41:O42"/>
    <mergeCell ref="P41:P42"/>
    <mergeCell ref="Q41:R41"/>
    <mergeCell ref="A29:L29"/>
    <mergeCell ref="A30:A32"/>
    <mergeCell ref="B30:B32"/>
    <mergeCell ref="C30:L30"/>
    <mergeCell ref="C31:C32"/>
    <mergeCell ref="D31:D32"/>
    <mergeCell ref="E31:L31"/>
    <mergeCell ref="A19:R19"/>
    <mergeCell ref="A20:A23"/>
    <mergeCell ref="B20:B23"/>
    <mergeCell ref="C20:R20"/>
    <mergeCell ref="C21:C23"/>
    <mergeCell ref="D21:D23"/>
    <mergeCell ref="E21:R21"/>
    <mergeCell ref="E22:E23"/>
    <mergeCell ref="F22:F23"/>
    <mergeCell ref="G22:J22"/>
    <mergeCell ref="K22:K23"/>
    <mergeCell ref="L22:L23"/>
    <mergeCell ref="M22:P22"/>
    <mergeCell ref="Q22:Q23"/>
    <mergeCell ref="R22:R23"/>
    <mergeCell ref="A2:A4"/>
    <mergeCell ref="A1:R1"/>
    <mergeCell ref="C12:C13"/>
    <mergeCell ref="N3:N4"/>
    <mergeCell ref="A11:A13"/>
    <mergeCell ref="B11:B13"/>
    <mergeCell ref="K2:K4"/>
    <mergeCell ref="L2:L4"/>
    <mergeCell ref="M2:M4"/>
    <mergeCell ref="B2:B4"/>
    <mergeCell ref="Q2:R2"/>
    <mergeCell ref="O3:O4"/>
    <mergeCell ref="Q3:Q4"/>
    <mergeCell ref="R3:R4"/>
    <mergeCell ref="C2:E2"/>
    <mergeCell ref="F2:H2"/>
    <mergeCell ref="I2:I4"/>
    <mergeCell ref="J2:J4"/>
    <mergeCell ref="C3:C4"/>
    <mergeCell ref="D3:E3"/>
    <mergeCell ref="F3:F4"/>
    <mergeCell ref="G3:H3"/>
    <mergeCell ref="N2:O2"/>
    <mergeCell ref="P2:P4"/>
    <mergeCell ref="A10:N10"/>
    <mergeCell ref="C11:N11"/>
    <mergeCell ref="D12:F12"/>
    <mergeCell ref="G12:G13"/>
    <mergeCell ref="L12:L13"/>
    <mergeCell ref="K12:K13"/>
    <mergeCell ref="N12:N13"/>
    <mergeCell ref="H12:J12"/>
    <mergeCell ref="M12:M13"/>
  </mergeCells>
  <pageMargins left="0.19685039370078741" right="0.11811023622047245" top="0.19685039370078741" bottom="0.19685039370078741" header="0.31496062992125984" footer="0.31496062992125984"/>
  <pageSetup paperSize="9" scale="72" fitToHeight="0" orientation="landscape" r:id="rId1"/>
  <rowBreaks count="3" manualBreakCount="3">
    <brk id="18" max="16383" man="1"/>
    <brk id="37" max="16383" man="1"/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view="pageBreakPreview" topLeftCell="A22" zoomScale="85" zoomScaleNormal="100" zoomScaleSheetLayoutView="85" workbookViewId="0">
      <selection activeCell="I35" sqref="C35:I35"/>
    </sheetView>
  </sheetViews>
  <sheetFormatPr defaultColWidth="9.140625" defaultRowHeight="15.75" x14ac:dyDescent="0.25"/>
  <cols>
    <col min="1" max="1" width="23" style="1" customWidth="1"/>
    <col min="2" max="2" width="4.28515625" style="1" customWidth="1"/>
    <col min="3" max="11" width="16.140625" style="1" customWidth="1"/>
    <col min="12" max="16384" width="9.140625" style="1"/>
  </cols>
  <sheetData>
    <row r="1" spans="1:11" ht="14.45" customHeight="1" x14ac:dyDescent="0.25">
      <c r="A1" s="165" t="s">
        <v>107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18" customHeight="1" x14ac:dyDescent="0.25">
      <c r="A2" s="142" t="s">
        <v>9</v>
      </c>
      <c r="B2" s="145" t="s">
        <v>6</v>
      </c>
      <c r="C2" s="133" t="s">
        <v>60</v>
      </c>
      <c r="D2" s="133" t="s">
        <v>50</v>
      </c>
      <c r="E2" s="133"/>
      <c r="F2" s="166" t="s">
        <v>174</v>
      </c>
      <c r="G2" s="167"/>
      <c r="H2" s="167"/>
      <c r="I2" s="167"/>
      <c r="J2" s="167"/>
      <c r="K2" s="168"/>
    </row>
    <row r="3" spans="1:11" ht="14.45" customHeight="1" x14ac:dyDescent="0.25">
      <c r="A3" s="143"/>
      <c r="B3" s="145"/>
      <c r="C3" s="133"/>
      <c r="D3" s="133" t="s">
        <v>61</v>
      </c>
      <c r="E3" s="133" t="s">
        <v>55</v>
      </c>
      <c r="F3" s="133" t="s">
        <v>62</v>
      </c>
      <c r="G3" s="133" t="s">
        <v>175</v>
      </c>
      <c r="H3" s="133"/>
      <c r="I3" s="133" t="s">
        <v>63</v>
      </c>
      <c r="J3" s="133" t="s">
        <v>64</v>
      </c>
      <c r="K3" s="133" t="s">
        <v>65</v>
      </c>
    </row>
    <row r="4" spans="1:11" ht="126.6" customHeight="1" x14ac:dyDescent="0.25">
      <c r="A4" s="144"/>
      <c r="B4" s="145"/>
      <c r="C4" s="133"/>
      <c r="D4" s="133"/>
      <c r="E4" s="133"/>
      <c r="F4" s="133"/>
      <c r="G4" s="34" t="s">
        <v>61</v>
      </c>
      <c r="H4" s="34" t="s">
        <v>55</v>
      </c>
      <c r="I4" s="133"/>
      <c r="J4" s="133"/>
      <c r="K4" s="133"/>
    </row>
    <row r="5" spans="1:11" s="83" customFormat="1" ht="12.75" x14ac:dyDescent="0.2">
      <c r="A5" s="80" t="s">
        <v>14</v>
      </c>
      <c r="B5" s="80">
        <v>0</v>
      </c>
      <c r="C5" s="81">
        <v>149</v>
      </c>
      <c r="D5" s="81">
        <v>150</v>
      </c>
      <c r="E5" s="81">
        <v>151</v>
      </c>
      <c r="F5" s="81">
        <v>152</v>
      </c>
      <c r="G5" s="81">
        <v>153</v>
      </c>
      <c r="H5" s="81">
        <v>154</v>
      </c>
      <c r="I5" s="81">
        <v>155</v>
      </c>
      <c r="J5" s="81">
        <v>156</v>
      </c>
      <c r="K5" s="81">
        <v>157</v>
      </c>
    </row>
    <row r="6" spans="1:11" ht="47.25" x14ac:dyDescent="0.25">
      <c r="A6" s="15" t="s">
        <v>11</v>
      </c>
      <c r="B6" s="16" t="s">
        <v>35</v>
      </c>
      <c r="C6" s="66">
        <f>440+486</f>
        <v>926</v>
      </c>
      <c r="D6" s="79">
        <f>196+216</f>
        <v>412</v>
      </c>
      <c r="E6" s="79">
        <f>96+183</f>
        <v>279</v>
      </c>
      <c r="F6" s="79">
        <f>169+438</f>
        <v>607</v>
      </c>
      <c r="G6" s="79">
        <f>68+216</f>
        <v>284</v>
      </c>
      <c r="H6" s="79">
        <f>96+183</f>
        <v>279</v>
      </c>
      <c r="I6" s="79">
        <f>86+18</f>
        <v>104</v>
      </c>
      <c r="J6" s="79">
        <f>4+4</f>
        <v>8</v>
      </c>
      <c r="K6" s="60">
        <v>0</v>
      </c>
    </row>
    <row r="7" spans="1:11" ht="31.5" x14ac:dyDescent="0.25">
      <c r="A7" s="33" t="s">
        <v>12</v>
      </c>
      <c r="B7" s="16" t="s">
        <v>36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</row>
    <row r="8" spans="1:11" ht="47.25" x14ac:dyDescent="0.25">
      <c r="A8" s="15" t="s">
        <v>54</v>
      </c>
      <c r="B8" s="16" t="s">
        <v>37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</row>
    <row r="9" spans="1:11" x14ac:dyDescent="0.25">
      <c r="A9" s="18"/>
      <c r="B9" s="17"/>
    </row>
    <row r="10" spans="1:11" x14ac:dyDescent="0.25">
      <c r="A10" s="18"/>
      <c r="B10" s="17"/>
    </row>
    <row r="11" spans="1:11" ht="15" customHeight="1" x14ac:dyDescent="0.25">
      <c r="A11" s="109" t="s">
        <v>107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22.15" customHeight="1" x14ac:dyDescent="0.25">
      <c r="A12" s="111" t="s">
        <v>9</v>
      </c>
      <c r="B12" s="112" t="s">
        <v>6</v>
      </c>
      <c r="C12" s="133" t="s">
        <v>66</v>
      </c>
      <c r="D12" s="133" t="s">
        <v>50</v>
      </c>
      <c r="E12" s="133"/>
      <c r="F12" s="130" t="s">
        <v>176</v>
      </c>
      <c r="G12" s="131"/>
      <c r="H12" s="131"/>
      <c r="I12" s="131"/>
      <c r="J12" s="131"/>
      <c r="K12" s="132"/>
    </row>
    <row r="13" spans="1:11" ht="14.45" customHeight="1" x14ac:dyDescent="0.25">
      <c r="A13" s="111"/>
      <c r="B13" s="112"/>
      <c r="C13" s="133"/>
      <c r="D13" s="133" t="s">
        <v>61</v>
      </c>
      <c r="E13" s="133" t="s">
        <v>55</v>
      </c>
      <c r="F13" s="133" t="s">
        <v>67</v>
      </c>
      <c r="G13" s="133" t="s">
        <v>177</v>
      </c>
      <c r="H13" s="133"/>
      <c r="I13" s="134" t="s">
        <v>68</v>
      </c>
      <c r="J13" s="134" t="s">
        <v>69</v>
      </c>
      <c r="K13" s="134" t="s">
        <v>70</v>
      </c>
    </row>
    <row r="14" spans="1:11" ht="132.6" customHeight="1" x14ac:dyDescent="0.25">
      <c r="A14" s="111"/>
      <c r="B14" s="112"/>
      <c r="C14" s="133"/>
      <c r="D14" s="133"/>
      <c r="E14" s="133"/>
      <c r="F14" s="133"/>
      <c r="G14" s="34" t="s">
        <v>61</v>
      </c>
      <c r="H14" s="45" t="s">
        <v>55</v>
      </c>
      <c r="I14" s="135"/>
      <c r="J14" s="135"/>
      <c r="K14" s="135"/>
    </row>
    <row r="15" spans="1:11" s="83" customFormat="1" ht="12.75" x14ac:dyDescent="0.2">
      <c r="A15" s="80" t="s">
        <v>14</v>
      </c>
      <c r="B15" s="80">
        <v>0</v>
      </c>
      <c r="C15" s="82">
        <v>158</v>
      </c>
      <c r="D15" s="82">
        <v>159</v>
      </c>
      <c r="E15" s="82">
        <v>160</v>
      </c>
      <c r="F15" s="82">
        <v>161</v>
      </c>
      <c r="G15" s="82">
        <v>162</v>
      </c>
      <c r="H15" s="82">
        <v>163</v>
      </c>
      <c r="I15" s="82">
        <v>164</v>
      </c>
      <c r="J15" s="82">
        <v>165</v>
      </c>
      <c r="K15" s="82">
        <v>166</v>
      </c>
    </row>
    <row r="16" spans="1:11" ht="47.25" x14ac:dyDescent="0.25">
      <c r="A16" s="15" t="s">
        <v>11</v>
      </c>
      <c r="B16" s="16" t="s">
        <v>35</v>
      </c>
      <c r="C16" s="66">
        <f>106+226</f>
        <v>332</v>
      </c>
      <c r="D16" s="66">
        <f>76+143</f>
        <v>219</v>
      </c>
      <c r="E16" s="66">
        <f>18+37</f>
        <v>55</v>
      </c>
      <c r="F16" s="66">
        <f>72+224</f>
        <v>296</v>
      </c>
      <c r="G16" s="66">
        <f>50+143</f>
        <v>193</v>
      </c>
      <c r="H16" s="66">
        <f>18+37</f>
        <v>55</v>
      </c>
      <c r="I16" s="66">
        <v>3</v>
      </c>
      <c r="J16" s="66">
        <v>0</v>
      </c>
      <c r="K16" s="66">
        <v>0</v>
      </c>
    </row>
    <row r="17" spans="1:11" ht="31.5" x14ac:dyDescent="0.25">
      <c r="A17" s="15" t="s">
        <v>12</v>
      </c>
      <c r="B17" s="16" t="s">
        <v>36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ht="47.25" x14ac:dyDescent="0.25">
      <c r="A18" s="15" t="s">
        <v>13</v>
      </c>
      <c r="B18" s="16" t="s">
        <v>37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8"/>
      <c r="B19" s="46"/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14.45" customHeight="1" x14ac:dyDescent="0.25">
      <c r="A20" s="165" t="s">
        <v>107</v>
      </c>
      <c r="B20" s="165"/>
      <c r="C20" s="165"/>
      <c r="D20" s="165"/>
      <c r="E20" s="165"/>
      <c r="F20" s="165"/>
      <c r="G20" s="165"/>
      <c r="H20" s="165"/>
      <c r="I20" s="165"/>
      <c r="J20" s="47"/>
      <c r="K20" s="47"/>
    </row>
    <row r="21" spans="1:11" ht="31.15" customHeight="1" x14ac:dyDescent="0.25">
      <c r="A21" s="143" t="s">
        <v>9</v>
      </c>
      <c r="B21" s="169" t="s">
        <v>6</v>
      </c>
      <c r="C21" s="135" t="s">
        <v>71</v>
      </c>
      <c r="D21" s="170" t="s">
        <v>50</v>
      </c>
      <c r="E21" s="171"/>
      <c r="F21" s="130" t="s">
        <v>178</v>
      </c>
      <c r="G21" s="131"/>
      <c r="H21" s="131"/>
      <c r="I21" s="132"/>
      <c r="J21" s="39"/>
      <c r="K21" s="39"/>
    </row>
    <row r="22" spans="1:11" ht="33" customHeight="1" x14ac:dyDescent="0.25">
      <c r="A22" s="143"/>
      <c r="B22" s="164"/>
      <c r="C22" s="133"/>
      <c r="D22" s="133" t="s">
        <v>53</v>
      </c>
      <c r="E22" s="133" t="s">
        <v>55</v>
      </c>
      <c r="F22" s="133" t="s">
        <v>73</v>
      </c>
      <c r="G22" s="133" t="s">
        <v>179</v>
      </c>
      <c r="H22" s="133"/>
      <c r="I22" s="134" t="s">
        <v>74</v>
      </c>
      <c r="J22" s="172"/>
      <c r="K22" s="172"/>
    </row>
    <row r="23" spans="1:11" ht="81.75" customHeight="1" x14ac:dyDescent="0.25">
      <c r="A23" s="144"/>
      <c r="B23" s="112"/>
      <c r="C23" s="133"/>
      <c r="D23" s="133"/>
      <c r="E23" s="133"/>
      <c r="F23" s="133"/>
      <c r="G23" s="34" t="s">
        <v>53</v>
      </c>
      <c r="H23" s="34" t="s">
        <v>55</v>
      </c>
      <c r="I23" s="135"/>
      <c r="J23" s="172"/>
      <c r="K23" s="172"/>
    </row>
    <row r="24" spans="1:11" s="83" customFormat="1" ht="12.75" x14ac:dyDescent="0.2">
      <c r="A24" s="80" t="s">
        <v>14</v>
      </c>
      <c r="B24" s="80">
        <v>0</v>
      </c>
      <c r="C24" s="82">
        <v>167</v>
      </c>
      <c r="D24" s="82">
        <v>168</v>
      </c>
      <c r="E24" s="82">
        <v>169</v>
      </c>
      <c r="F24" s="82">
        <v>170</v>
      </c>
      <c r="G24" s="82">
        <v>171</v>
      </c>
      <c r="H24" s="82">
        <v>172</v>
      </c>
      <c r="I24" s="82">
        <v>173</v>
      </c>
      <c r="J24" s="85"/>
      <c r="K24" s="85"/>
    </row>
    <row r="25" spans="1:11" ht="47.25" x14ac:dyDescent="0.25">
      <c r="A25" s="15" t="s">
        <v>11</v>
      </c>
      <c r="B25" s="16" t="s">
        <v>35</v>
      </c>
      <c r="C25" s="86">
        <f>104077+321119</f>
        <v>425196</v>
      </c>
      <c r="D25" s="86">
        <f>28070+163940</f>
        <v>192010</v>
      </c>
      <c r="E25" s="86">
        <f>33990+109200</f>
        <v>143190</v>
      </c>
      <c r="F25" s="86">
        <f>46546+306013</f>
        <v>352559</v>
      </c>
      <c r="G25" s="86">
        <f>12234+163940</f>
        <v>176174</v>
      </c>
      <c r="H25" s="86">
        <f>33990+109200</f>
        <v>143190</v>
      </c>
      <c r="I25" s="86">
        <v>0</v>
      </c>
      <c r="J25" s="17"/>
      <c r="K25" s="17"/>
    </row>
    <row r="26" spans="1:11" ht="31.5" x14ac:dyDescent="0.25">
      <c r="A26" s="33" t="s">
        <v>12</v>
      </c>
      <c r="B26" s="16" t="s">
        <v>36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17"/>
      <c r="K26" s="17"/>
    </row>
    <row r="27" spans="1:11" ht="47.25" x14ac:dyDescent="0.25">
      <c r="A27" s="15" t="s">
        <v>13</v>
      </c>
      <c r="B27" s="16" t="s">
        <v>37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17"/>
      <c r="K27" s="17"/>
    </row>
    <row r="28" spans="1:11" x14ac:dyDescent="0.25">
      <c r="A28" s="18"/>
      <c r="B28" s="46"/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25">
      <c r="A29" s="18"/>
      <c r="B29" s="46"/>
      <c r="C29" s="17"/>
      <c r="D29" s="17"/>
      <c r="E29" s="17"/>
      <c r="F29" s="17"/>
      <c r="G29" s="17"/>
      <c r="H29" s="17"/>
      <c r="I29" s="17"/>
      <c r="J29" s="17"/>
      <c r="K29" s="17"/>
    </row>
    <row r="30" spans="1:11" x14ac:dyDescent="0.25">
      <c r="A30" s="147" t="s">
        <v>107</v>
      </c>
      <c r="B30" s="148"/>
      <c r="C30" s="148"/>
      <c r="D30" s="148"/>
      <c r="E30" s="148"/>
      <c r="F30" s="148"/>
      <c r="G30" s="148"/>
      <c r="H30" s="148"/>
      <c r="I30" s="149"/>
    </row>
    <row r="31" spans="1:11" ht="30" customHeight="1" x14ac:dyDescent="0.25">
      <c r="A31" s="142" t="s">
        <v>9</v>
      </c>
      <c r="B31" s="164" t="s">
        <v>6</v>
      </c>
      <c r="C31" s="133" t="s">
        <v>72</v>
      </c>
      <c r="D31" s="133" t="s">
        <v>50</v>
      </c>
      <c r="E31" s="133"/>
      <c r="F31" s="130" t="s">
        <v>180</v>
      </c>
      <c r="G31" s="131"/>
      <c r="H31" s="131"/>
      <c r="I31" s="132"/>
    </row>
    <row r="32" spans="1:11" ht="37.15" customHeight="1" x14ac:dyDescent="0.25">
      <c r="A32" s="143"/>
      <c r="B32" s="164"/>
      <c r="C32" s="133"/>
      <c r="D32" s="133" t="s">
        <v>53</v>
      </c>
      <c r="E32" s="133" t="s">
        <v>55</v>
      </c>
      <c r="F32" s="133" t="s">
        <v>75</v>
      </c>
      <c r="G32" s="133" t="s">
        <v>181</v>
      </c>
      <c r="H32" s="133"/>
      <c r="I32" s="134" t="s">
        <v>76</v>
      </c>
    </row>
    <row r="33" spans="1:11" ht="104.25" customHeight="1" x14ac:dyDescent="0.25">
      <c r="A33" s="144"/>
      <c r="B33" s="112"/>
      <c r="C33" s="133"/>
      <c r="D33" s="133"/>
      <c r="E33" s="133"/>
      <c r="F33" s="133"/>
      <c r="G33" s="34" t="s">
        <v>53</v>
      </c>
      <c r="H33" s="34" t="s">
        <v>55</v>
      </c>
      <c r="I33" s="135"/>
    </row>
    <row r="34" spans="1:11" s="83" customFormat="1" ht="18" customHeight="1" x14ac:dyDescent="0.2">
      <c r="A34" s="80" t="s">
        <v>14</v>
      </c>
      <c r="B34" s="80">
        <v>0</v>
      </c>
      <c r="C34" s="82">
        <v>174</v>
      </c>
      <c r="D34" s="82">
        <v>175</v>
      </c>
      <c r="E34" s="82">
        <v>176</v>
      </c>
      <c r="F34" s="82">
        <v>177</v>
      </c>
      <c r="G34" s="82">
        <v>178</v>
      </c>
      <c r="H34" s="82">
        <v>179</v>
      </c>
      <c r="I34" s="82">
        <v>180</v>
      </c>
    </row>
    <row r="35" spans="1:11" ht="47.25" x14ac:dyDescent="0.25">
      <c r="A35" s="48" t="s">
        <v>11</v>
      </c>
      <c r="B35" s="16" t="s">
        <v>35</v>
      </c>
      <c r="C35" s="86">
        <f>4878+77893</f>
        <v>82771</v>
      </c>
      <c r="D35" s="86">
        <f>2706+28931</f>
        <v>31637</v>
      </c>
      <c r="E35" s="86">
        <f>1359+11752</f>
        <v>13111</v>
      </c>
      <c r="F35" s="86">
        <f>3666+77633</f>
        <v>81299</v>
      </c>
      <c r="G35" s="86">
        <f>1985+28931</f>
        <v>30916</v>
      </c>
      <c r="H35" s="86">
        <f>1359+11752</f>
        <v>13111</v>
      </c>
      <c r="I35" s="86">
        <v>0</v>
      </c>
    </row>
    <row r="36" spans="1:11" ht="31.5" x14ac:dyDescent="0.25">
      <c r="A36" s="48" t="s">
        <v>12</v>
      </c>
      <c r="B36" s="16" t="s">
        <v>36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</row>
    <row r="37" spans="1:11" ht="47.25" x14ac:dyDescent="0.25">
      <c r="A37" s="48" t="s">
        <v>13</v>
      </c>
      <c r="B37" s="16" t="s">
        <v>37</v>
      </c>
      <c r="C37" s="59">
        <v>0</v>
      </c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</row>
    <row r="38" spans="1:11" x14ac:dyDescent="0.25">
      <c r="A38" s="18"/>
      <c r="B38" s="46"/>
      <c r="C38" s="17"/>
      <c r="D38" s="17"/>
      <c r="E38" s="17"/>
      <c r="F38" s="17"/>
      <c r="G38" s="17"/>
      <c r="H38" s="17"/>
      <c r="I38" s="17"/>
      <c r="J38" s="17"/>
      <c r="K38" s="17"/>
    </row>
    <row r="39" spans="1:11" x14ac:dyDescent="0.25">
      <c r="A39" s="18"/>
      <c r="B39" s="46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25">
      <c r="A40" s="18"/>
      <c r="B40" s="46"/>
      <c r="C40" s="17"/>
      <c r="D40" s="17"/>
      <c r="E40" s="17"/>
      <c r="F40" s="17"/>
      <c r="G40" s="17"/>
      <c r="H40" s="17"/>
      <c r="I40" s="17"/>
      <c r="J40" s="17"/>
      <c r="K40" s="17"/>
    </row>
  </sheetData>
  <mergeCells count="50">
    <mergeCell ref="J22:J23"/>
    <mergeCell ref="K22:K23"/>
    <mergeCell ref="A30:I30"/>
    <mergeCell ref="A31:A33"/>
    <mergeCell ref="B31:B33"/>
    <mergeCell ref="C31:C33"/>
    <mergeCell ref="D31:E31"/>
    <mergeCell ref="F31:I31"/>
    <mergeCell ref="D32:D33"/>
    <mergeCell ref="E32:E33"/>
    <mergeCell ref="F32:F33"/>
    <mergeCell ref="G32:H32"/>
    <mergeCell ref="I32:I33"/>
    <mergeCell ref="A20:I20"/>
    <mergeCell ref="A21:A23"/>
    <mergeCell ref="B21:B23"/>
    <mergeCell ref="C21:C23"/>
    <mergeCell ref="D21:E21"/>
    <mergeCell ref="F21:I21"/>
    <mergeCell ref="D22:D23"/>
    <mergeCell ref="E22:E23"/>
    <mergeCell ref="F22:F23"/>
    <mergeCell ref="G22:H22"/>
    <mergeCell ref="I22:I23"/>
    <mergeCell ref="B2:B4"/>
    <mergeCell ref="I13:I14"/>
    <mergeCell ref="J13:J14"/>
    <mergeCell ref="C2:C4"/>
    <mergeCell ref="D2:E2"/>
    <mergeCell ref="F2:K2"/>
    <mergeCell ref="D3:D4"/>
    <mergeCell ref="E3:E4"/>
    <mergeCell ref="I3:I4"/>
    <mergeCell ref="J3:J4"/>
    <mergeCell ref="A1:K1"/>
    <mergeCell ref="A11:K11"/>
    <mergeCell ref="C12:C14"/>
    <mergeCell ref="D12:E12"/>
    <mergeCell ref="F12:K12"/>
    <mergeCell ref="D13:D14"/>
    <mergeCell ref="E13:E14"/>
    <mergeCell ref="F13:F14"/>
    <mergeCell ref="G13:H13"/>
    <mergeCell ref="K3:K4"/>
    <mergeCell ref="A2:A4"/>
    <mergeCell ref="A12:A14"/>
    <mergeCell ref="B12:B14"/>
    <mergeCell ref="K13:K14"/>
    <mergeCell ref="F3:F4"/>
    <mergeCell ref="G3:H3"/>
  </mergeCells>
  <pageMargins left="0.19685039370078741" right="0.19685039370078741" top="0.19685039370078741" bottom="0.19685039370078741" header="0.11811023622047245" footer="0.11811023622047245"/>
  <pageSetup paperSize="9" scale="80" orientation="landscape" r:id="rId1"/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"/>
  <sheetViews>
    <sheetView view="pageBreakPreview" zoomScale="85" zoomScaleNormal="100" zoomScaleSheetLayoutView="85" workbookViewId="0">
      <selection activeCell="C6" sqref="C6:L6"/>
    </sheetView>
  </sheetViews>
  <sheetFormatPr defaultColWidth="9.140625" defaultRowHeight="15.75" x14ac:dyDescent="0.25"/>
  <cols>
    <col min="1" max="1" width="25.7109375" style="1" customWidth="1"/>
    <col min="2" max="2" width="4.28515625" style="1" customWidth="1"/>
    <col min="3" max="4" width="12.7109375" style="1" customWidth="1"/>
    <col min="5" max="5" width="14.5703125" style="1" customWidth="1"/>
    <col min="6" max="6" width="17.7109375" style="1" customWidth="1"/>
    <col min="7" max="12" width="12.7109375" style="1" customWidth="1"/>
    <col min="13" max="16384" width="9.140625" style="1"/>
  </cols>
  <sheetData>
    <row r="1" spans="1:12" ht="14.45" customHeight="1" x14ac:dyDescent="0.25">
      <c r="A1" s="173" t="s">
        <v>77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ht="81" customHeight="1" x14ac:dyDescent="0.25">
      <c r="A2" s="111" t="s">
        <v>9</v>
      </c>
      <c r="B2" s="112" t="s">
        <v>6</v>
      </c>
      <c r="C2" s="133" t="s">
        <v>78</v>
      </c>
      <c r="D2" s="133" t="s">
        <v>184</v>
      </c>
      <c r="E2" s="133"/>
      <c r="F2" s="133"/>
      <c r="G2" s="133"/>
      <c r="H2" s="133" t="s">
        <v>182</v>
      </c>
      <c r="I2" s="133"/>
      <c r="J2" s="133" t="s">
        <v>183</v>
      </c>
      <c r="K2" s="133"/>
      <c r="L2" s="133"/>
    </row>
    <row r="3" spans="1:12" ht="18" customHeight="1" x14ac:dyDescent="0.25">
      <c r="A3" s="111"/>
      <c r="B3" s="112"/>
      <c r="C3" s="133"/>
      <c r="D3" s="133" t="s">
        <v>79</v>
      </c>
      <c r="E3" s="133" t="s">
        <v>80</v>
      </c>
      <c r="F3" s="133" t="s">
        <v>81</v>
      </c>
      <c r="G3" s="133" t="s">
        <v>82</v>
      </c>
      <c r="H3" s="133" t="s">
        <v>83</v>
      </c>
      <c r="I3" s="133" t="s">
        <v>84</v>
      </c>
      <c r="J3" s="133" t="s">
        <v>85</v>
      </c>
      <c r="K3" s="133" t="s">
        <v>86</v>
      </c>
      <c r="L3" s="133" t="s">
        <v>87</v>
      </c>
    </row>
    <row r="4" spans="1:12" ht="123.6" customHeight="1" x14ac:dyDescent="0.25">
      <c r="A4" s="111"/>
      <c r="B4" s="112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s="83" customFormat="1" ht="12.75" x14ac:dyDescent="0.2">
      <c r="A5" s="80" t="s">
        <v>14</v>
      </c>
      <c r="B5" s="80">
        <v>0</v>
      </c>
      <c r="C5" s="82">
        <v>181</v>
      </c>
      <c r="D5" s="82">
        <v>182</v>
      </c>
      <c r="E5" s="82">
        <v>183</v>
      </c>
      <c r="F5" s="82">
        <v>184</v>
      </c>
      <c r="G5" s="82">
        <v>185</v>
      </c>
      <c r="H5" s="82">
        <v>186</v>
      </c>
      <c r="I5" s="82">
        <v>187</v>
      </c>
      <c r="J5" s="82">
        <v>188</v>
      </c>
      <c r="K5" s="82">
        <v>189</v>
      </c>
      <c r="L5" s="82">
        <v>190</v>
      </c>
    </row>
    <row r="6" spans="1:12" ht="31.5" x14ac:dyDescent="0.25">
      <c r="A6" s="15" t="s">
        <v>11</v>
      </c>
      <c r="B6" s="16" t="s">
        <v>35</v>
      </c>
      <c r="C6" s="66">
        <f>30+87</f>
        <v>117</v>
      </c>
      <c r="D6" s="66">
        <f>27+87</f>
        <v>114</v>
      </c>
      <c r="E6" s="79">
        <f>21+36</f>
        <v>57</v>
      </c>
      <c r="F6" s="66">
        <v>0</v>
      </c>
      <c r="G6" s="66">
        <v>1</v>
      </c>
      <c r="H6" s="66">
        <f>10+5</f>
        <v>15</v>
      </c>
      <c r="I6" s="66">
        <v>11</v>
      </c>
      <c r="J6" s="66">
        <v>40</v>
      </c>
      <c r="K6" s="66">
        <v>41</v>
      </c>
      <c r="L6" s="66">
        <f>6+27</f>
        <v>33</v>
      </c>
    </row>
    <row r="7" spans="1:12" ht="31.5" x14ac:dyDescent="0.25">
      <c r="A7" s="33" t="s">
        <v>12</v>
      </c>
      <c r="B7" s="16" t="s">
        <v>36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</row>
    <row r="8" spans="1:12" ht="47.25" x14ac:dyDescent="0.25">
      <c r="A8" s="15" t="s">
        <v>54</v>
      </c>
      <c r="B8" s="16" t="s">
        <v>37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</row>
    <row r="9" spans="1:12" x14ac:dyDescent="0.25">
      <c r="A9" s="18"/>
      <c r="B9" s="17"/>
    </row>
    <row r="10" spans="1:12" x14ac:dyDescent="0.25">
      <c r="A10" s="18"/>
      <c r="B10" s="17"/>
    </row>
  </sheetData>
  <mergeCells count="16">
    <mergeCell ref="I3:I4"/>
    <mergeCell ref="L3:L4"/>
    <mergeCell ref="A2:A4"/>
    <mergeCell ref="A1:L1"/>
    <mergeCell ref="C2:C4"/>
    <mergeCell ref="D2:G2"/>
    <mergeCell ref="H2:I2"/>
    <mergeCell ref="J2:L2"/>
    <mergeCell ref="D3:D4"/>
    <mergeCell ref="E3:E4"/>
    <mergeCell ref="F3:F4"/>
    <mergeCell ref="G3:G4"/>
    <mergeCell ref="H3:H4"/>
    <mergeCell ref="J3:J4"/>
    <mergeCell ref="K3:K4"/>
    <mergeCell ref="B2:B4"/>
  </mergeCells>
  <pageMargins left="0.19685039370078741" right="0.19685039370078741" top="0.19685039370078741" bottom="0.19685039370078741" header="0.11811023622047245" footer="0.11811023622047245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view="pageBreakPreview" topLeftCell="A7" zoomScale="86" zoomScaleNormal="100" zoomScaleSheetLayoutView="86" workbookViewId="0">
      <selection activeCell="E18" sqref="E18"/>
    </sheetView>
  </sheetViews>
  <sheetFormatPr defaultColWidth="9.140625" defaultRowHeight="15.75" x14ac:dyDescent="0.25"/>
  <cols>
    <col min="1" max="1" width="23" style="1" customWidth="1"/>
    <col min="2" max="2" width="4.28515625" style="1" customWidth="1"/>
    <col min="3" max="3" width="21.7109375" style="1" customWidth="1"/>
    <col min="4" max="4" width="15" style="1" customWidth="1"/>
    <col min="5" max="5" width="18" style="1" customWidth="1"/>
    <col min="6" max="6" width="14.28515625" style="1" customWidth="1"/>
    <col min="7" max="9" width="11.42578125" style="1" customWidth="1"/>
    <col min="10" max="10" width="13.7109375" style="1" customWidth="1"/>
    <col min="11" max="13" width="11.42578125" style="1" customWidth="1"/>
    <col min="14" max="14" width="13.28515625" style="1" customWidth="1"/>
    <col min="15" max="16384" width="9.140625" style="1"/>
  </cols>
  <sheetData>
    <row r="1" spans="1:14" ht="14.45" customHeight="1" x14ac:dyDescent="0.25">
      <c r="A1" s="186" t="s">
        <v>94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4" ht="15.6" customHeight="1" x14ac:dyDescent="0.25">
      <c r="A2" s="144" t="s">
        <v>9</v>
      </c>
      <c r="B2" s="174" t="s">
        <v>6</v>
      </c>
      <c r="C2" s="135" t="s">
        <v>186</v>
      </c>
      <c r="D2" s="188" t="s">
        <v>185</v>
      </c>
      <c r="E2" s="188"/>
      <c r="F2" s="188"/>
      <c r="G2" s="188"/>
      <c r="H2" s="188"/>
      <c r="I2" s="188"/>
      <c r="J2" s="188"/>
    </row>
    <row r="3" spans="1:14" ht="18" customHeight="1" x14ac:dyDescent="0.25">
      <c r="A3" s="111"/>
      <c r="B3" s="112"/>
      <c r="C3" s="133"/>
      <c r="D3" s="133" t="s">
        <v>88</v>
      </c>
      <c r="E3" s="133" t="s">
        <v>227</v>
      </c>
      <c r="F3" s="133" t="s">
        <v>89</v>
      </c>
      <c r="G3" s="187" t="s">
        <v>209</v>
      </c>
      <c r="H3" s="187"/>
      <c r="I3" s="187"/>
      <c r="J3" s="133" t="s">
        <v>90</v>
      </c>
    </row>
    <row r="4" spans="1:14" ht="110.45" customHeight="1" x14ac:dyDescent="0.25">
      <c r="A4" s="111"/>
      <c r="B4" s="112"/>
      <c r="C4" s="133"/>
      <c r="D4" s="133"/>
      <c r="E4" s="133"/>
      <c r="F4" s="133"/>
      <c r="G4" s="34" t="s">
        <v>91</v>
      </c>
      <c r="H4" s="34" t="s">
        <v>92</v>
      </c>
      <c r="I4" s="34" t="s">
        <v>93</v>
      </c>
      <c r="J4" s="133"/>
    </row>
    <row r="5" spans="1:14" s="83" customFormat="1" ht="12.75" x14ac:dyDescent="0.2">
      <c r="A5" s="80" t="s">
        <v>14</v>
      </c>
      <c r="B5" s="80">
        <v>0</v>
      </c>
      <c r="C5" s="82">
        <v>191</v>
      </c>
      <c r="D5" s="82">
        <v>192</v>
      </c>
      <c r="E5" s="82">
        <v>193</v>
      </c>
      <c r="F5" s="82">
        <v>194</v>
      </c>
      <c r="G5" s="82">
        <v>195</v>
      </c>
      <c r="H5" s="82">
        <v>196</v>
      </c>
      <c r="I5" s="82">
        <v>197</v>
      </c>
      <c r="J5" s="82">
        <v>198</v>
      </c>
    </row>
    <row r="6" spans="1:14" ht="47.25" x14ac:dyDescent="0.25">
      <c r="A6" s="15" t="s">
        <v>11</v>
      </c>
      <c r="B6" s="16" t="s">
        <v>35</v>
      </c>
      <c r="C6" s="87">
        <f>62408.113784+16237.61754</f>
        <v>78645.731323999993</v>
      </c>
      <c r="D6" s="87">
        <f>55747.09332+14407.33754</f>
        <v>70154.430859999993</v>
      </c>
      <c r="E6" s="87">
        <f>849.18122</f>
        <v>849.18122000000005</v>
      </c>
      <c r="F6" s="87">
        <f>4466.02022+1081.16</f>
        <v>5547.1802200000002</v>
      </c>
      <c r="G6" s="87">
        <f>3833.39195+1031.16</f>
        <v>4864.55195</v>
      </c>
      <c r="H6" s="87">
        <f>595.2+50</f>
        <v>645.20000000000005</v>
      </c>
      <c r="I6" s="87">
        <v>0</v>
      </c>
      <c r="J6" s="87">
        <f>1345.84308+749.12</f>
        <v>2094.96308</v>
      </c>
    </row>
    <row r="7" spans="1:14" ht="31.5" x14ac:dyDescent="0.25">
      <c r="A7" s="33" t="s">
        <v>12</v>
      </c>
      <c r="B7" s="16" t="s">
        <v>36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2">
        <v>0</v>
      </c>
    </row>
    <row r="8" spans="1:14" ht="47.25" x14ac:dyDescent="0.25">
      <c r="A8" s="15" t="s">
        <v>54</v>
      </c>
      <c r="B8" s="16" t="s">
        <v>37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</row>
    <row r="9" spans="1:14" x14ac:dyDescent="0.25">
      <c r="A9" s="18"/>
      <c r="B9" s="46"/>
      <c r="C9" s="17"/>
      <c r="D9" s="17"/>
      <c r="E9" s="17"/>
      <c r="F9" s="17"/>
      <c r="G9" s="17"/>
      <c r="H9" s="17"/>
      <c r="I9" s="17"/>
      <c r="J9" s="17"/>
    </row>
    <row r="10" spans="1:14" x14ac:dyDescent="0.25">
      <c r="A10" s="178" t="s">
        <v>94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80"/>
    </row>
    <row r="11" spans="1:14" ht="14.45" customHeight="1" x14ac:dyDescent="0.25">
      <c r="A11" s="111" t="s">
        <v>9</v>
      </c>
      <c r="B11" s="112" t="s">
        <v>6</v>
      </c>
      <c r="C11" s="133" t="s">
        <v>228</v>
      </c>
      <c r="D11" s="187" t="s">
        <v>187</v>
      </c>
      <c r="E11" s="187"/>
      <c r="F11" s="187"/>
      <c r="G11" s="187"/>
      <c r="H11" s="187"/>
      <c r="I11" s="187"/>
      <c r="J11" s="187"/>
      <c r="K11" s="187"/>
      <c r="L11" s="187"/>
      <c r="M11" s="187"/>
      <c r="N11" s="187"/>
    </row>
    <row r="12" spans="1:14" ht="44.45" customHeight="1" x14ac:dyDescent="0.25">
      <c r="A12" s="111"/>
      <c r="B12" s="112"/>
      <c r="C12" s="133"/>
      <c r="D12" s="133" t="s">
        <v>95</v>
      </c>
      <c r="E12" s="133"/>
      <c r="F12" s="133"/>
      <c r="G12" s="133"/>
      <c r="H12" s="133" t="s">
        <v>96</v>
      </c>
      <c r="I12" s="133"/>
      <c r="J12" s="133" t="s">
        <v>97</v>
      </c>
      <c r="K12" s="133"/>
      <c r="L12" s="133"/>
      <c r="M12" s="133" t="s">
        <v>98</v>
      </c>
      <c r="N12" s="133"/>
    </row>
    <row r="13" spans="1:14" ht="121.9" customHeight="1" x14ac:dyDescent="0.25">
      <c r="A13" s="111"/>
      <c r="B13" s="112"/>
      <c r="C13" s="133"/>
      <c r="D13" s="34" t="s">
        <v>99</v>
      </c>
      <c r="E13" s="34" t="s">
        <v>188</v>
      </c>
      <c r="F13" s="34" t="s">
        <v>189</v>
      </c>
      <c r="G13" s="34" t="s">
        <v>190</v>
      </c>
      <c r="H13" s="34" t="s">
        <v>99</v>
      </c>
      <c r="I13" s="34" t="s">
        <v>191</v>
      </c>
      <c r="J13" s="34" t="s">
        <v>99</v>
      </c>
      <c r="K13" s="34" t="s">
        <v>192</v>
      </c>
      <c r="L13" s="34" t="s">
        <v>193</v>
      </c>
      <c r="M13" s="34" t="s">
        <v>99</v>
      </c>
      <c r="N13" s="34" t="s">
        <v>194</v>
      </c>
    </row>
    <row r="14" spans="1:14" s="83" customFormat="1" ht="12.75" x14ac:dyDescent="0.2">
      <c r="A14" s="80" t="s">
        <v>14</v>
      </c>
      <c r="B14" s="80">
        <v>0</v>
      </c>
      <c r="C14" s="82">
        <v>199</v>
      </c>
      <c r="D14" s="82">
        <v>200</v>
      </c>
      <c r="E14" s="82">
        <v>201</v>
      </c>
      <c r="F14" s="82">
        <v>202</v>
      </c>
      <c r="G14" s="82">
        <v>203</v>
      </c>
      <c r="H14" s="82">
        <v>204</v>
      </c>
      <c r="I14" s="82">
        <v>205</v>
      </c>
      <c r="J14" s="82">
        <v>206</v>
      </c>
      <c r="K14" s="82">
        <v>207</v>
      </c>
      <c r="L14" s="82">
        <v>208</v>
      </c>
      <c r="M14" s="82">
        <v>209</v>
      </c>
      <c r="N14" s="82">
        <v>210</v>
      </c>
    </row>
    <row r="15" spans="1:14" ht="47.25" x14ac:dyDescent="0.25">
      <c r="A15" s="15" t="s">
        <v>11</v>
      </c>
      <c r="B15" s="16" t="s">
        <v>35</v>
      </c>
      <c r="C15" s="87">
        <v>78512.5</v>
      </c>
      <c r="D15" s="87">
        <f>50890.64+12046.28</f>
        <v>62936.92</v>
      </c>
      <c r="E15" s="87">
        <f>2409.92+846.52</f>
        <v>3256.44</v>
      </c>
      <c r="F15" s="87">
        <f>21055.3+6634.8</f>
        <v>27690.1</v>
      </c>
      <c r="G15" s="87">
        <f>2039.4+771.3</f>
        <v>2810.7</v>
      </c>
      <c r="H15" s="87">
        <f>1658.12236</f>
        <v>1658.1223600000001</v>
      </c>
      <c r="I15" s="87">
        <v>0</v>
      </c>
      <c r="J15" s="87">
        <f>2660.19796+168.128</f>
        <v>2828.3259600000001</v>
      </c>
      <c r="K15" s="87">
        <f>2.5+2.5</f>
        <v>5</v>
      </c>
      <c r="L15" s="87">
        <f>519.5222+99.128</f>
        <v>618.65020000000004</v>
      </c>
      <c r="M15" s="87">
        <f>2290.42654+1197.88095</f>
        <v>3488.3074900000001</v>
      </c>
      <c r="N15" s="87">
        <f>223.86594+81.081</f>
        <v>304.94693999999998</v>
      </c>
    </row>
    <row r="16" spans="1:14" ht="31.5" x14ac:dyDescent="0.25">
      <c r="A16" s="33" t="s">
        <v>12</v>
      </c>
      <c r="B16" s="16" t="s">
        <v>36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</row>
    <row r="17" spans="1:14" ht="47.25" x14ac:dyDescent="0.25">
      <c r="A17" s="15" t="s">
        <v>54</v>
      </c>
      <c r="B17" s="16" t="s">
        <v>37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</row>
    <row r="19" spans="1:14" ht="15.75" customHeight="1" x14ac:dyDescent="0.25">
      <c r="A19" s="181" t="s">
        <v>100</v>
      </c>
      <c r="B19" s="181"/>
      <c r="C19" s="181"/>
      <c r="D19" s="181"/>
      <c r="E19" s="184" t="s">
        <v>237</v>
      </c>
      <c r="F19" s="184"/>
      <c r="G19" s="184"/>
      <c r="H19" s="63"/>
      <c r="I19" s="182" t="s">
        <v>238</v>
      </c>
      <c r="J19" s="182"/>
      <c r="K19" s="49"/>
      <c r="L19" s="49"/>
      <c r="M19" s="49"/>
      <c r="N19" s="49"/>
    </row>
    <row r="20" spans="1:14" x14ac:dyDescent="0.25">
      <c r="A20" s="181"/>
      <c r="B20" s="181"/>
      <c r="C20" s="181"/>
      <c r="D20" s="181"/>
      <c r="E20" s="184"/>
      <c r="F20" s="184"/>
      <c r="G20" s="184"/>
      <c r="H20" s="63"/>
      <c r="I20" s="183"/>
      <c r="J20" s="183"/>
      <c r="K20" s="50"/>
      <c r="L20" s="49"/>
      <c r="M20" s="51" t="s">
        <v>101</v>
      </c>
      <c r="N20" s="52"/>
    </row>
    <row r="21" spans="1:14" ht="28.15" customHeight="1" x14ac:dyDescent="0.25">
      <c r="A21" s="181"/>
      <c r="B21" s="181"/>
      <c r="C21" s="181"/>
      <c r="D21" s="181"/>
      <c r="E21" s="185" t="s">
        <v>102</v>
      </c>
      <c r="F21" s="185"/>
      <c r="G21" s="185"/>
      <c r="H21" s="49"/>
      <c r="I21" s="181" t="s">
        <v>103</v>
      </c>
      <c r="J21" s="181"/>
      <c r="K21" s="53"/>
      <c r="L21" s="49"/>
      <c r="M21" s="181" t="s">
        <v>104</v>
      </c>
      <c r="N21" s="181"/>
    </row>
    <row r="22" spans="1:14" x14ac:dyDescent="0.25">
      <c r="A22" s="49"/>
      <c r="B22" s="103" t="s">
        <v>236</v>
      </c>
      <c r="C22" s="103"/>
      <c r="D22" s="103"/>
      <c r="E22" s="49"/>
      <c r="F22" s="175" t="s">
        <v>239</v>
      </c>
      <c r="G22" s="176"/>
      <c r="H22" s="54"/>
      <c r="I22" s="64">
        <v>44586</v>
      </c>
      <c r="J22" s="54"/>
      <c r="K22" s="54"/>
      <c r="L22" s="54"/>
      <c r="M22" s="54"/>
      <c r="N22" s="49"/>
    </row>
    <row r="23" spans="1:14" x14ac:dyDescent="0.25">
      <c r="A23" s="49"/>
      <c r="B23" s="55" t="s">
        <v>105</v>
      </c>
      <c r="C23" s="55"/>
      <c r="D23" s="49"/>
      <c r="E23" s="49"/>
      <c r="F23" s="177" t="s">
        <v>106</v>
      </c>
      <c r="G23" s="177"/>
      <c r="H23" s="49"/>
      <c r="I23" s="49"/>
      <c r="J23" s="49"/>
      <c r="K23" s="49"/>
      <c r="L23" s="49"/>
      <c r="M23" s="49"/>
      <c r="N23" s="49"/>
    </row>
  </sheetData>
  <mergeCells count="28">
    <mergeCell ref="A1:J1"/>
    <mergeCell ref="A11:A13"/>
    <mergeCell ref="B11:B13"/>
    <mergeCell ref="C11:C13"/>
    <mergeCell ref="D11:N11"/>
    <mergeCell ref="D12:G12"/>
    <mergeCell ref="H12:I12"/>
    <mergeCell ref="J12:L12"/>
    <mergeCell ref="M12:N12"/>
    <mergeCell ref="C2:C4"/>
    <mergeCell ref="D2:J2"/>
    <mergeCell ref="D3:D4"/>
    <mergeCell ref="E3:E4"/>
    <mergeCell ref="F3:F4"/>
    <mergeCell ref="G3:I3"/>
    <mergeCell ref="J3:J4"/>
    <mergeCell ref="A2:A4"/>
    <mergeCell ref="B2:B4"/>
    <mergeCell ref="B22:D22"/>
    <mergeCell ref="F22:G22"/>
    <mergeCell ref="F23:G23"/>
    <mergeCell ref="A10:N10"/>
    <mergeCell ref="A19:D21"/>
    <mergeCell ref="I21:J21"/>
    <mergeCell ref="M21:N21"/>
    <mergeCell ref="I19:J20"/>
    <mergeCell ref="E19:G20"/>
    <mergeCell ref="E21:G21"/>
  </mergeCells>
  <hyperlinks>
    <hyperlink ref="F22" r:id="rId1" xr:uid="{00000000-0004-0000-0500-000000000000}"/>
  </hyperlinks>
  <pageMargins left="0.19685039370078741" right="0.19685039370078741" top="0.19685039370078741" bottom="0.19685039370078741" header="0.11811023622047245" footer="0.11811023622047245"/>
  <pageSetup paperSize="9" scale="7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'Раздел 1'!Область_печати</vt:lpstr>
      <vt:lpstr>'Раздел 2'!Область_печати</vt:lpstr>
      <vt:lpstr>'Раздел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Юдина Тамара Сергеевна</dc:creator>
  <cp:lastModifiedBy>Ожогина Юлия Викторовна</cp:lastModifiedBy>
  <cp:lastPrinted>2022-01-21T10:18:13Z</cp:lastPrinted>
  <dcterms:created xsi:type="dcterms:W3CDTF">2019-10-22T10:58:59Z</dcterms:created>
  <dcterms:modified xsi:type="dcterms:W3CDTF">2022-01-25T06:20:57Z</dcterms:modified>
</cp:coreProperties>
</file>